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C:\Data\RFP\Security\HECVAT\"/>
    </mc:Choice>
  </mc:AlternateContent>
  <xr:revisionPtr revIDLastSave="0" documentId="13_ncr:1_{5DFFA0ED-4B83-4BC4-BA31-98F754E36AE1}" xr6:coauthVersionLast="47" xr6:coauthVersionMax="47" xr10:uidLastSave="{00000000-0000-0000-0000-000000000000}"/>
  <bookViews>
    <workbookView xWindow="19470" yWindow="5145" windowWidth="21600" windowHeight="11205" tabRatio="785" firstSheet="2" activeTab="2" xr2:uid="{00000000-000D-0000-FFFF-FFFF00000000}"/>
  </bookViews>
  <sheets>
    <sheet name="Introduction" sheetId="17" r:id="rId1"/>
    <sheet name="Instructions" sheetId="7" r:id="rId2"/>
    <sheet name="HECVAT - Full | Vendor Response" sheetId="1" r:id="rId3"/>
    <sheet name="Analyst Report" sheetId="14" r:id="rId4"/>
    <sheet name="Analyst Reference" sheetId="18" r:id="rId5"/>
    <sheet name="Summary Report" sheetId="15" r:id="rId6"/>
    <sheet name="Crosswalk Detail" sheetId="12" state="hidden" r:id="rId7"/>
    <sheet name="Questions" sheetId="20" state="hidden" r:id="rId8"/>
    <sheet name="Values" sheetId="2" state="hidden" r:id="rId9"/>
    <sheet name="High Risk Non-Compliant" sheetId="16" state="hidden" r:id="rId10"/>
    <sheet name="Standards Crosswalk" sheetId="10" r:id="rId11"/>
    <sheet name="Acknowledgments" sheetId="19" r:id="rId12"/>
    <sheet name="ChangeLog" sheetId="3" r:id="rId13"/>
  </sheets>
  <definedNames>
    <definedName name="_ftn1" localSheetId="1">Instructions!$A$34</definedName>
    <definedName name="_ftnref1" localSheetId="1">Instructions!$A$5</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8"/>
  <pivotCaches>
    <pivotCache cacheId="77"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4" i="14" l="1"/>
  <c r="D23" i="20"/>
  <c r="A68" i="1" s="1"/>
  <c r="N62" i="20" s="1"/>
  <c r="A62" i="1"/>
  <c r="A113" i="1"/>
  <c r="D75" i="20" s="1"/>
  <c r="B112" i="1"/>
  <c r="B116" i="14" s="1"/>
  <c r="A272" i="1"/>
  <c r="A276" i="14" s="1"/>
  <c r="N23" i="20"/>
  <c r="N21" i="20"/>
  <c r="K13" i="2" s="1"/>
  <c r="J13" i="2" s="1"/>
  <c r="N19" i="20"/>
  <c r="K5" i="2" s="1"/>
  <c r="J5" i="2" s="1"/>
  <c r="N20" i="20"/>
  <c r="K106" i="20" s="1"/>
  <c r="N22" i="20"/>
  <c r="K251" i="20" s="1"/>
  <c r="N25" i="20"/>
  <c r="D160" i="14"/>
  <c r="C160" i="14"/>
  <c r="D158" i="14"/>
  <c r="C158" i="14"/>
  <c r="D151" i="14"/>
  <c r="C151" i="14"/>
  <c r="C116" i="14"/>
  <c r="C115" i="14"/>
  <c r="A218" i="18"/>
  <c r="C218" i="18" s="1"/>
  <c r="A219" i="18"/>
  <c r="E95" i="1"/>
  <c r="B273" i="1"/>
  <c r="A131" i="18"/>
  <c r="A130" i="18"/>
  <c r="C130" i="18" s="1"/>
  <c r="A129" i="18"/>
  <c r="C129" i="18" s="1"/>
  <c r="D135" i="14"/>
  <c r="C135" i="14"/>
  <c r="D134" i="14"/>
  <c r="C134" i="14"/>
  <c r="D133" i="14"/>
  <c r="C133" i="14"/>
  <c r="D130" i="14"/>
  <c r="B9" i="14"/>
  <c r="B8" i="14"/>
  <c r="B7" i="14"/>
  <c r="D179" i="14"/>
  <c r="A202" i="14"/>
  <c r="F202" i="14"/>
  <c r="D202" i="14"/>
  <c r="C202" i="14"/>
  <c r="D176" i="14"/>
  <c r="C176" i="14"/>
  <c r="H202" i="14"/>
  <c r="D234" i="14"/>
  <c r="C234" i="14"/>
  <c r="F185" i="14"/>
  <c r="F184" i="14"/>
  <c r="F183" i="14"/>
  <c r="D89" i="14"/>
  <c r="D65" i="14"/>
  <c r="D64" i="14"/>
  <c r="D63" i="14"/>
  <c r="D62" i="14"/>
  <c r="D61" i="14"/>
  <c r="D60" i="14"/>
  <c r="D59" i="14"/>
  <c r="D58" i="14"/>
  <c r="C57" i="14"/>
  <c r="C58" i="14"/>
  <c r="C59" i="14"/>
  <c r="C60" i="14"/>
  <c r="C61" i="14"/>
  <c r="C62" i="14"/>
  <c r="C63" i="14"/>
  <c r="C64" i="14"/>
  <c r="C65" i="14"/>
  <c r="E230" i="1"/>
  <c r="E234" i="1"/>
  <c r="E233" i="1"/>
  <c r="E232" i="1"/>
  <c r="E231" i="1"/>
  <c r="E228" i="1"/>
  <c r="E227" i="1"/>
  <c r="E226" i="1"/>
  <c r="E225" i="1"/>
  <c r="E223" i="1"/>
  <c r="E222" i="1"/>
  <c r="E221" i="1"/>
  <c r="E220" i="1"/>
  <c r="E219" i="1"/>
  <c r="E218" i="1"/>
  <c r="E217" i="1"/>
  <c r="E216" i="1"/>
  <c r="E215" i="1"/>
  <c r="E214" i="1"/>
  <c r="E213" i="1"/>
  <c r="E212" i="1"/>
  <c r="E211" i="1"/>
  <c r="E210" i="1"/>
  <c r="E209" i="1"/>
  <c r="E208" i="1"/>
  <c r="E206" i="1"/>
  <c r="E205" i="1"/>
  <c r="E204" i="1"/>
  <c r="E203" i="1"/>
  <c r="E202" i="1"/>
  <c r="E201" i="1"/>
  <c r="E200" i="1"/>
  <c r="E199" i="1"/>
  <c r="E198" i="1"/>
  <c r="E197" i="1"/>
  <c r="E196" i="1"/>
  <c r="E194" i="1"/>
  <c r="E193" i="1"/>
  <c r="E192" i="1"/>
  <c r="E191" i="1"/>
  <c r="E190" i="1"/>
  <c r="E189" i="1"/>
  <c r="E188" i="1"/>
  <c r="E187" i="1"/>
  <c r="E186" i="1"/>
  <c r="E185" i="1"/>
  <c r="E184" i="1"/>
  <c r="E182" i="1"/>
  <c r="E181" i="1"/>
  <c r="E180" i="1"/>
  <c r="E179" i="1"/>
  <c r="E178" i="1"/>
  <c r="E177" i="1"/>
  <c r="E176" i="1"/>
  <c r="E175" i="1"/>
  <c r="E174" i="1"/>
  <c r="E173" i="1"/>
  <c r="E172" i="1"/>
  <c r="E171" i="1"/>
  <c r="E170" i="1"/>
  <c r="E169" i="1"/>
  <c r="E168" i="1"/>
  <c r="E167" i="1"/>
  <c r="E166" i="1"/>
  <c r="E164" i="1"/>
  <c r="E163" i="1"/>
  <c r="E162" i="1"/>
  <c r="E161" i="1"/>
  <c r="E160" i="1"/>
  <c r="E159" i="1"/>
  <c r="E158" i="1"/>
  <c r="E157" i="1"/>
  <c r="E156" i="1"/>
  <c r="E155" i="1"/>
  <c r="E154" i="1"/>
  <c r="E153" i="1"/>
  <c r="E152" i="1"/>
  <c r="E151" i="1"/>
  <c r="E150" i="1"/>
  <c r="E149" i="1"/>
  <c r="E148" i="1"/>
  <c r="E147" i="1"/>
  <c r="E146" i="1"/>
  <c r="E145" i="1"/>
  <c r="E144" i="1"/>
  <c r="E143" i="1"/>
  <c r="E142" i="1"/>
  <c r="E141" i="1"/>
  <c r="E139" i="1"/>
  <c r="E138" i="1"/>
  <c r="E137" i="1"/>
  <c r="E136" i="1"/>
  <c r="E135" i="1"/>
  <c r="E134" i="1"/>
  <c r="E133" i="1"/>
  <c r="E132" i="1"/>
  <c r="E131" i="1"/>
  <c r="E130" i="1"/>
  <c r="E129" i="1"/>
  <c r="E128" i="1"/>
  <c r="E127" i="1"/>
  <c r="E126" i="1"/>
  <c r="E125" i="1"/>
  <c r="E123" i="1"/>
  <c r="E122" i="1"/>
  <c r="E121" i="1"/>
  <c r="E120" i="1"/>
  <c r="E119" i="1"/>
  <c r="E118" i="1"/>
  <c r="E117" i="1"/>
  <c r="E116" i="1"/>
  <c r="E115" i="1"/>
  <c r="E114" i="1"/>
  <c r="E64" i="1"/>
  <c r="E65" i="1"/>
  <c r="E66" i="1"/>
  <c r="E67" i="1"/>
  <c r="E63" i="1"/>
  <c r="E54" i="1"/>
  <c r="E55" i="1"/>
  <c r="E56" i="1"/>
  <c r="E57" i="1"/>
  <c r="E58" i="1"/>
  <c r="E59" i="1"/>
  <c r="E60" i="1"/>
  <c r="E61" i="1"/>
  <c r="E53" i="1"/>
  <c r="E42" i="1"/>
  <c r="E43" i="1"/>
  <c r="E44" i="1"/>
  <c r="E45" i="1"/>
  <c r="E46" i="1"/>
  <c r="E47" i="1"/>
  <c r="E48" i="1"/>
  <c r="E49" i="1"/>
  <c r="E50" i="1"/>
  <c r="E51" i="1"/>
  <c r="E41" i="1"/>
  <c r="E37" i="1"/>
  <c r="E38" i="1"/>
  <c r="E39" i="1"/>
  <c r="E36" i="1"/>
  <c r="E35" i="1"/>
  <c r="E28" i="1"/>
  <c r="E29" i="1"/>
  <c r="E30" i="1"/>
  <c r="E31" i="1"/>
  <c r="E32" i="1"/>
  <c r="E33" i="1"/>
  <c r="E27" i="1"/>
  <c r="J88" i="10"/>
  <c r="I88" i="10"/>
  <c r="H88" i="10"/>
  <c r="G88" i="10"/>
  <c r="F88" i="10"/>
  <c r="E88" i="10"/>
  <c r="D88" i="10"/>
  <c r="C88" i="10"/>
  <c r="J87" i="10"/>
  <c r="I87" i="10"/>
  <c r="H87" i="10"/>
  <c r="G87" i="10"/>
  <c r="F87" i="10"/>
  <c r="E87" i="10"/>
  <c r="D87" i="10"/>
  <c r="C87" i="10"/>
  <c r="J86" i="10"/>
  <c r="I86" i="10"/>
  <c r="H86" i="10"/>
  <c r="G86" i="10"/>
  <c r="F86" i="10"/>
  <c r="E86" i="10"/>
  <c r="D86" i="10"/>
  <c r="C86" i="10"/>
  <c r="A115" i="14"/>
  <c r="H115" i="14" s="1"/>
  <c r="A116" i="14"/>
  <c r="H116" i="14" s="1"/>
  <c r="D113" i="14"/>
  <c r="C113" i="14"/>
  <c r="A113" i="14"/>
  <c r="F113" i="14" s="1"/>
  <c r="D112" i="14"/>
  <c r="C112" i="14"/>
  <c r="A112" i="14"/>
  <c r="F112" i="14" s="1"/>
  <c r="D96" i="14"/>
  <c r="C96" i="14"/>
  <c r="A96" i="14"/>
  <c r="B92" i="1"/>
  <c r="B96" i="14" s="1"/>
  <c r="D95" i="14"/>
  <c r="C95" i="14"/>
  <c r="D94" i="14"/>
  <c r="C94" i="14"/>
  <c r="D93" i="14"/>
  <c r="C93" i="14"/>
  <c r="D92" i="14"/>
  <c r="C92" i="14"/>
  <c r="D91" i="14"/>
  <c r="C91" i="14"/>
  <c r="A95" i="14"/>
  <c r="F95" i="14" s="1"/>
  <c r="A94" i="14"/>
  <c r="F94" i="14" s="1"/>
  <c r="A93" i="14"/>
  <c r="I224" i="10"/>
  <c r="H224" i="10"/>
  <c r="G224" i="10"/>
  <c r="F224" i="10"/>
  <c r="E224" i="10"/>
  <c r="D224" i="10"/>
  <c r="C224" i="10"/>
  <c r="I223" i="10"/>
  <c r="H223" i="10"/>
  <c r="G223" i="10"/>
  <c r="F223" i="10"/>
  <c r="E223" i="10"/>
  <c r="D223" i="10"/>
  <c r="C223" i="10"/>
  <c r="H96" i="14"/>
  <c r="F96" i="14"/>
  <c r="H113" i="14"/>
  <c r="H94" i="14"/>
  <c r="H95" i="14"/>
  <c r="B35" i="1"/>
  <c r="B39" i="14" s="1"/>
  <c r="B36" i="1"/>
  <c r="B40" i="14" s="1"/>
  <c r="B37" i="1"/>
  <c r="B35" i="10" s="1"/>
  <c r="B38" i="1"/>
  <c r="B42" i="14" s="1"/>
  <c r="B39" i="1"/>
  <c r="B37" i="10" s="1"/>
  <c r="D219" i="18"/>
  <c r="C219" i="18"/>
  <c r="B219" i="18"/>
  <c r="D218" i="18"/>
  <c r="B218" i="18"/>
  <c r="A104" i="18"/>
  <c r="D210" i="14"/>
  <c r="C210" i="14"/>
  <c r="D209" i="14"/>
  <c r="C209" i="14"/>
  <c r="J109" i="10"/>
  <c r="I109" i="10"/>
  <c r="H109" i="10"/>
  <c r="G109" i="10"/>
  <c r="F109" i="10"/>
  <c r="E109" i="10"/>
  <c r="D109" i="10"/>
  <c r="C109" i="10"/>
  <c r="J108" i="10"/>
  <c r="I108" i="10"/>
  <c r="H108" i="10"/>
  <c r="G108" i="10"/>
  <c r="F108" i="10"/>
  <c r="E108" i="10"/>
  <c r="D108" i="10"/>
  <c r="C108" i="10"/>
  <c r="I107" i="10"/>
  <c r="H107" i="10"/>
  <c r="G107" i="10"/>
  <c r="F107" i="10"/>
  <c r="E107" i="10"/>
  <c r="D107" i="10"/>
  <c r="C107" i="10"/>
  <c r="D231" i="14"/>
  <c r="D230" i="14"/>
  <c r="C231" i="14"/>
  <c r="C230" i="14"/>
  <c r="A231" i="14"/>
  <c r="H231" i="14" s="1"/>
  <c r="A230" i="14"/>
  <c r="E112" i="1"/>
  <c r="E111" i="1"/>
  <c r="E110" i="1"/>
  <c r="E109" i="1"/>
  <c r="E108" i="1"/>
  <c r="B109" i="1"/>
  <c r="B113" i="14" s="1"/>
  <c r="B108" i="1"/>
  <c r="B112" i="14" s="1"/>
  <c r="E94" i="1"/>
  <c r="E91" i="1"/>
  <c r="E90" i="1"/>
  <c r="E89" i="1"/>
  <c r="B91" i="1"/>
  <c r="B95" i="14" s="1"/>
  <c r="B90" i="1"/>
  <c r="B89" i="1"/>
  <c r="B93" i="14" s="1"/>
  <c r="B227" i="1"/>
  <c r="B231" i="14" s="1"/>
  <c r="B226" i="1"/>
  <c r="B230" i="14" s="1"/>
  <c r="H230" i="14"/>
  <c r="F230" i="14"/>
  <c r="J269" i="10"/>
  <c r="I269" i="10"/>
  <c r="H269" i="10"/>
  <c r="G269" i="10"/>
  <c r="F269" i="10"/>
  <c r="E269" i="10"/>
  <c r="D269" i="10"/>
  <c r="C269" i="10"/>
  <c r="J239" i="10"/>
  <c r="I239" i="10"/>
  <c r="H239" i="10"/>
  <c r="G239" i="10"/>
  <c r="F239" i="10"/>
  <c r="E239" i="10"/>
  <c r="D239" i="10"/>
  <c r="C239" i="10"/>
  <c r="J232" i="10"/>
  <c r="I232" i="10"/>
  <c r="H232" i="10"/>
  <c r="G232" i="10"/>
  <c r="F232" i="10"/>
  <c r="E232" i="10"/>
  <c r="D232" i="10"/>
  <c r="C232" i="10"/>
  <c r="J226" i="10"/>
  <c r="I226" i="10"/>
  <c r="H226" i="10"/>
  <c r="G226" i="10"/>
  <c r="F226" i="10"/>
  <c r="E226" i="10"/>
  <c r="D226" i="10"/>
  <c r="C226" i="10"/>
  <c r="J221" i="10"/>
  <c r="I221" i="10"/>
  <c r="H221" i="10"/>
  <c r="G221" i="10"/>
  <c r="F221" i="10"/>
  <c r="E221" i="10"/>
  <c r="D221" i="10"/>
  <c r="C221" i="10"/>
  <c r="J204" i="10"/>
  <c r="I204" i="10"/>
  <c r="H204" i="10"/>
  <c r="G204" i="10"/>
  <c r="F204" i="10"/>
  <c r="E204" i="10"/>
  <c r="D204" i="10"/>
  <c r="C204" i="10"/>
  <c r="J192" i="10"/>
  <c r="I192" i="10"/>
  <c r="H192" i="10"/>
  <c r="G192" i="10"/>
  <c r="F192" i="10"/>
  <c r="E192" i="10"/>
  <c r="D192" i="10"/>
  <c r="C192" i="10"/>
  <c r="J180" i="10"/>
  <c r="I180" i="10"/>
  <c r="H180" i="10"/>
  <c r="G180" i="10"/>
  <c r="F180" i="10"/>
  <c r="E180" i="10"/>
  <c r="D180" i="10"/>
  <c r="C180" i="10"/>
  <c r="J162" i="10"/>
  <c r="I162" i="10"/>
  <c r="H162" i="10"/>
  <c r="G162" i="10"/>
  <c r="F162" i="10"/>
  <c r="E162" i="10"/>
  <c r="D162" i="10"/>
  <c r="C162" i="10"/>
  <c r="J137" i="10"/>
  <c r="I137" i="10"/>
  <c r="H137" i="10"/>
  <c r="G137" i="10"/>
  <c r="F137" i="10"/>
  <c r="E137" i="10"/>
  <c r="D137" i="10"/>
  <c r="C137" i="10"/>
  <c r="J121" i="10"/>
  <c r="I121" i="10"/>
  <c r="H121" i="10"/>
  <c r="G121" i="10"/>
  <c r="F121" i="10"/>
  <c r="E121" i="10"/>
  <c r="D121" i="10"/>
  <c r="C121" i="10"/>
  <c r="J110" i="10"/>
  <c r="I110" i="10"/>
  <c r="H110" i="10"/>
  <c r="G110" i="10"/>
  <c r="F110" i="10"/>
  <c r="E110" i="10"/>
  <c r="D110" i="10"/>
  <c r="C110" i="10"/>
  <c r="I225" i="10"/>
  <c r="H225" i="10"/>
  <c r="G225" i="10"/>
  <c r="F225" i="10"/>
  <c r="E225" i="10"/>
  <c r="D225" i="10"/>
  <c r="C225" i="10"/>
  <c r="I222" i="10"/>
  <c r="H222" i="10"/>
  <c r="G222" i="10"/>
  <c r="F222" i="10"/>
  <c r="E222" i="10"/>
  <c r="D222" i="10"/>
  <c r="C222" i="10"/>
  <c r="J18" i="2"/>
  <c r="J17" i="2"/>
  <c r="J16" i="2"/>
  <c r="J15" i="2"/>
  <c r="J14" i="2"/>
  <c r="J12" i="2"/>
  <c r="J11" i="2"/>
  <c r="J10" i="2"/>
  <c r="J8" i="2"/>
  <c r="J7" i="2"/>
  <c r="J4" i="2"/>
  <c r="J3" i="2"/>
  <c r="J2" i="2"/>
  <c r="C21" i="14"/>
  <c r="D70" i="14"/>
  <c r="C70" i="14"/>
  <c r="A70" i="14"/>
  <c r="F70" i="14"/>
  <c r="D55" i="14"/>
  <c r="C55" i="14"/>
  <c r="A55" i="14"/>
  <c r="F55" i="14" s="1"/>
  <c r="D54" i="14"/>
  <c r="C54" i="14"/>
  <c r="A54" i="14"/>
  <c r="D53" i="14"/>
  <c r="C53" i="14"/>
  <c r="A53" i="14"/>
  <c r="D52" i="14"/>
  <c r="C52" i="14"/>
  <c r="A52" i="14"/>
  <c r="F52" i="14" s="1"/>
  <c r="D51" i="14"/>
  <c r="C51" i="14"/>
  <c r="A51" i="14"/>
  <c r="F51" i="14" s="1"/>
  <c r="D50" i="14"/>
  <c r="C50" i="14"/>
  <c r="A50" i="14"/>
  <c r="F50" i="14" s="1"/>
  <c r="D49" i="14"/>
  <c r="C49" i="14"/>
  <c r="A49" i="14"/>
  <c r="D48" i="14"/>
  <c r="C48" i="14"/>
  <c r="A48" i="14"/>
  <c r="F48" i="14" s="1"/>
  <c r="D47" i="14"/>
  <c r="C47" i="14"/>
  <c r="A47" i="14"/>
  <c r="H47" i="14" s="1"/>
  <c r="D46" i="14"/>
  <c r="C46" i="14"/>
  <c r="A46" i="14"/>
  <c r="H46" i="14" s="1"/>
  <c r="D45" i="14"/>
  <c r="C45" i="14"/>
  <c r="A45" i="14"/>
  <c r="F45" i="14" s="1"/>
  <c r="A65" i="14"/>
  <c r="A64" i="14"/>
  <c r="A63" i="14"/>
  <c r="F63" i="14" s="1"/>
  <c r="A62" i="14"/>
  <c r="A61" i="14"/>
  <c r="A60" i="14"/>
  <c r="F60" i="14" s="1"/>
  <c r="A59" i="14"/>
  <c r="A58" i="14"/>
  <c r="H58" i="14" s="1"/>
  <c r="A57" i="14"/>
  <c r="H57" i="14" s="1"/>
  <c r="D57" i="14"/>
  <c r="A56" i="14"/>
  <c r="C32" i="14"/>
  <c r="C31" i="14"/>
  <c r="C30" i="14"/>
  <c r="C29" i="14"/>
  <c r="C28" i="14"/>
  <c r="C27" i="14"/>
  <c r="C26" i="14"/>
  <c r="C25" i="14"/>
  <c r="C24" i="14"/>
  <c r="C23" i="14"/>
  <c r="C22" i="14"/>
  <c r="C20" i="14"/>
  <c r="C19" i="14"/>
  <c r="C18" i="14"/>
  <c r="C17" i="14"/>
  <c r="C16" i="14"/>
  <c r="C15" i="14"/>
  <c r="C14" i="14"/>
  <c r="J90" i="10"/>
  <c r="I90" i="10"/>
  <c r="H90" i="10"/>
  <c r="G90" i="10"/>
  <c r="F90" i="10"/>
  <c r="E90" i="10"/>
  <c r="D90" i="10"/>
  <c r="C90" i="10"/>
  <c r="J75" i="10"/>
  <c r="I75" i="10"/>
  <c r="H75" i="10"/>
  <c r="G75" i="10"/>
  <c r="F75" i="10"/>
  <c r="E75" i="10"/>
  <c r="D75" i="10"/>
  <c r="C75" i="10"/>
  <c r="J65"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J50" i="10"/>
  <c r="I50" i="10"/>
  <c r="H50" i="10"/>
  <c r="G50" i="10"/>
  <c r="F50" i="10"/>
  <c r="E50" i="10"/>
  <c r="D50" i="10"/>
  <c r="C50" i="10"/>
  <c r="J60" i="10"/>
  <c r="I60" i="10"/>
  <c r="H60" i="10"/>
  <c r="G60" i="10"/>
  <c r="F60" i="10"/>
  <c r="E60" i="10"/>
  <c r="D60" i="10"/>
  <c r="C60" i="10"/>
  <c r="J38" i="10"/>
  <c r="I38" i="10"/>
  <c r="H38" i="10"/>
  <c r="G38" i="10"/>
  <c r="F38" i="10"/>
  <c r="E38" i="10"/>
  <c r="D38" i="10"/>
  <c r="C38" i="10"/>
  <c r="J49"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J32" i="10"/>
  <c r="I32" i="10"/>
  <c r="H32" i="10"/>
  <c r="G32" i="10"/>
  <c r="F32" i="10"/>
  <c r="E32" i="10"/>
  <c r="D32" i="10"/>
  <c r="C32" i="10"/>
  <c r="A220" i="18"/>
  <c r="A174" i="18"/>
  <c r="A173" i="18"/>
  <c r="A172" i="18"/>
  <c r="A171" i="18"/>
  <c r="D171" i="18" s="1"/>
  <c r="A158" i="18"/>
  <c r="D59" i="18"/>
  <c r="C59" i="18"/>
  <c r="B59"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D65" i="18"/>
  <c r="C65" i="18"/>
  <c r="B65" i="18"/>
  <c r="D64" i="18"/>
  <c r="C64" i="18"/>
  <c r="B64" i="18"/>
  <c r="D49" i="18"/>
  <c r="C49" i="18"/>
  <c r="B49" i="18"/>
  <c r="D48" i="18"/>
  <c r="C48" i="18"/>
  <c r="B48" i="18"/>
  <c r="D47" i="18"/>
  <c r="C47" i="18"/>
  <c r="B47" i="18"/>
  <c r="D46" i="18"/>
  <c r="C46" i="18"/>
  <c r="B46" i="18"/>
  <c r="D45" i="18"/>
  <c r="C45" i="18"/>
  <c r="B45" i="18"/>
  <c r="D44" i="18"/>
  <c r="C44" i="18"/>
  <c r="B44" i="18"/>
  <c r="F20" i="2"/>
  <c r="E20" i="2"/>
  <c r="F19" i="2"/>
  <c r="E19" i="2"/>
  <c r="F18" i="2"/>
  <c r="E18" i="2"/>
  <c r="F16" i="2"/>
  <c r="E16" i="2"/>
  <c r="F15" i="2"/>
  <c r="E15" i="2"/>
  <c r="D269" i="14"/>
  <c r="C269" i="14"/>
  <c r="D245" i="14"/>
  <c r="C245" i="14"/>
  <c r="D232" i="14"/>
  <c r="C232" i="14"/>
  <c r="A232" i="14"/>
  <c r="H185" i="14"/>
  <c r="H184" i="14"/>
  <c r="H183" i="14"/>
  <c r="D185" i="14"/>
  <c r="C185" i="14"/>
  <c r="D184" i="14"/>
  <c r="C184" i="14"/>
  <c r="D183" i="14"/>
  <c r="C183" i="14"/>
  <c r="D182" i="14"/>
  <c r="C182" i="14"/>
  <c r="H52" i="14"/>
  <c r="F47" i="14"/>
  <c r="F58" i="14"/>
  <c r="H59" i="14"/>
  <c r="F59" i="14"/>
  <c r="H48" i="14"/>
  <c r="H54" i="14"/>
  <c r="F54" i="14"/>
  <c r="H49" i="14"/>
  <c r="F49" i="14"/>
  <c r="H51" i="14"/>
  <c r="H232" i="14"/>
  <c r="F232" i="14"/>
  <c r="H45" i="14"/>
  <c r="H63" i="14"/>
  <c r="H55" i="14"/>
  <c r="H50" i="14"/>
  <c r="D143" i="14"/>
  <c r="C143" i="14"/>
  <c r="A143" i="14"/>
  <c r="D142" i="14"/>
  <c r="C142" i="14"/>
  <c r="A142" i="14"/>
  <c r="F142" i="14" s="1"/>
  <c r="D141" i="14"/>
  <c r="C141" i="14"/>
  <c r="A141" i="14"/>
  <c r="F141" i="14" s="1"/>
  <c r="B139" i="1"/>
  <c r="B143" i="14" s="1"/>
  <c r="B138" i="1"/>
  <c r="B142" i="14" s="1"/>
  <c r="B137" i="1"/>
  <c r="D40" i="14"/>
  <c r="C40" i="14"/>
  <c r="A19" i="20"/>
  <c r="B181" i="1"/>
  <c r="B180" i="1"/>
  <c r="B184" i="14" s="1"/>
  <c r="B179" i="1"/>
  <c r="B183" i="14" s="1"/>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A242" i="1"/>
  <c r="B228" i="1"/>
  <c r="B232" i="14" s="1"/>
  <c r="B196" i="1"/>
  <c r="A183" i="1"/>
  <c r="D38" i="20" s="1"/>
  <c r="B66" i="1"/>
  <c r="D200" i="20"/>
  <c r="D201" i="20"/>
  <c r="D198" i="20"/>
  <c r="D194" i="20"/>
  <c r="D190" i="20"/>
  <c r="D187" i="20"/>
  <c r="D183" i="20"/>
  <c r="D179" i="20"/>
  <c r="D175" i="20"/>
  <c r="D197" i="20"/>
  <c r="D193" i="20"/>
  <c r="D186" i="20"/>
  <c r="D182" i="20"/>
  <c r="D178" i="20"/>
  <c r="D174" i="20"/>
  <c r="D189" i="20"/>
  <c r="D181" i="20"/>
  <c r="D199" i="20"/>
  <c r="D195" i="20"/>
  <c r="D191" i="20"/>
  <c r="D188" i="20"/>
  <c r="D184" i="20"/>
  <c r="D180" i="20"/>
  <c r="D196" i="20"/>
  <c r="D192" i="20"/>
  <c r="D185" i="20"/>
  <c r="D177" i="20"/>
  <c r="D176" i="20"/>
  <c r="D76" i="20"/>
  <c r="D74" i="20"/>
  <c r="D77" i="20"/>
  <c r="D161" i="20"/>
  <c r="D160" i="20"/>
  <c r="E241" i="1"/>
  <c r="E240" i="1"/>
  <c r="E239" i="1"/>
  <c r="E238" i="1"/>
  <c r="E237" i="1"/>
  <c r="E236" i="1"/>
  <c r="E284" i="1"/>
  <c r="E283" i="1"/>
  <c r="E282" i="1"/>
  <c r="E281" i="1"/>
  <c r="E280" i="1"/>
  <c r="E279" i="1"/>
  <c r="E278" i="1"/>
  <c r="E277" i="1"/>
  <c r="E276" i="1"/>
  <c r="E275" i="1"/>
  <c r="E274" i="1"/>
  <c r="E273" i="1"/>
  <c r="E107" i="1"/>
  <c r="E106" i="1"/>
  <c r="E105" i="1"/>
  <c r="E104" i="1"/>
  <c r="E103" i="1"/>
  <c r="E102" i="1"/>
  <c r="E101" i="1"/>
  <c r="E100" i="1"/>
  <c r="E99" i="1"/>
  <c r="E98" i="1"/>
  <c r="E97" i="1"/>
  <c r="E96" i="1"/>
  <c r="E88" i="1"/>
  <c r="E87" i="1"/>
  <c r="E86" i="1"/>
  <c r="E85" i="1"/>
  <c r="E84" i="1"/>
  <c r="E83" i="1"/>
  <c r="E82" i="1"/>
  <c r="E81" i="1"/>
  <c r="E80" i="1"/>
  <c r="E79" i="1"/>
  <c r="E77" i="1"/>
  <c r="E76" i="1"/>
  <c r="E75" i="1"/>
  <c r="E74" i="1"/>
  <c r="E73" i="1"/>
  <c r="E72" i="1"/>
  <c r="E71" i="1"/>
  <c r="E70" i="1"/>
  <c r="E69" i="1"/>
  <c r="N24" i="20"/>
  <c r="K157" i="20" s="1"/>
  <c r="B33" i="1"/>
  <c r="B31" i="10" s="1"/>
  <c r="I262" i="10"/>
  <c r="H262" i="10"/>
  <c r="G262" i="10"/>
  <c r="F262" i="10"/>
  <c r="E262" i="10"/>
  <c r="D262" i="10"/>
  <c r="C262" i="1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8" i="10"/>
  <c r="H238" i="10"/>
  <c r="G238" i="10"/>
  <c r="F238" i="10"/>
  <c r="E238" i="10"/>
  <c r="D238" i="10"/>
  <c r="C238"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1" i="10"/>
  <c r="H231" i="10"/>
  <c r="G231" i="10"/>
  <c r="F231" i="10"/>
  <c r="E231" i="10"/>
  <c r="D231" i="10"/>
  <c r="C231"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0" i="10"/>
  <c r="H220" i="10"/>
  <c r="G220" i="10"/>
  <c r="F220" i="10"/>
  <c r="E220" i="10"/>
  <c r="D220" i="10"/>
  <c r="C220"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3" i="10"/>
  <c r="H203" i="10"/>
  <c r="G203" i="10"/>
  <c r="F203" i="10"/>
  <c r="E203" i="10"/>
  <c r="D203" i="10"/>
  <c r="C203"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1" i="10"/>
  <c r="H191" i="10"/>
  <c r="G191" i="10"/>
  <c r="F191" i="10"/>
  <c r="E191" i="10"/>
  <c r="D191" i="10"/>
  <c r="C191"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79" i="10"/>
  <c r="H179" i="10"/>
  <c r="G179" i="10"/>
  <c r="F179" i="10"/>
  <c r="E179" i="10"/>
  <c r="D179" i="10"/>
  <c r="C179"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1" i="10"/>
  <c r="H161" i="10"/>
  <c r="G161" i="10"/>
  <c r="F161" i="10"/>
  <c r="E161" i="10"/>
  <c r="D161" i="10"/>
  <c r="C161"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6" i="10"/>
  <c r="H136" i="10"/>
  <c r="G136" i="10"/>
  <c r="F136" i="10"/>
  <c r="E136" i="10"/>
  <c r="D136" i="10"/>
  <c r="C136"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0" i="10"/>
  <c r="H120" i="10"/>
  <c r="G120" i="10"/>
  <c r="F120" i="10"/>
  <c r="E120" i="10"/>
  <c r="D120" i="10"/>
  <c r="C120"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06" i="10"/>
  <c r="H106" i="10"/>
  <c r="G106" i="10"/>
  <c r="F106" i="10"/>
  <c r="E106" i="10"/>
  <c r="D106" i="10"/>
  <c r="C106"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89" i="10"/>
  <c r="H89" i="10"/>
  <c r="G89" i="10"/>
  <c r="F89" i="10"/>
  <c r="E89" i="10"/>
  <c r="D89" i="10"/>
  <c r="C89"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37" i="10"/>
  <c r="J37" i="10"/>
  <c r="H37" i="10"/>
  <c r="G37" i="10"/>
  <c r="F37" i="10"/>
  <c r="E37" i="10"/>
  <c r="D37" i="10"/>
  <c r="C37" i="10"/>
  <c r="I36" i="10"/>
  <c r="J36" i="10"/>
  <c r="H36" i="10"/>
  <c r="G36" i="10"/>
  <c r="F36" i="10"/>
  <c r="E36" i="10"/>
  <c r="D36" i="10"/>
  <c r="C36" i="10"/>
  <c r="I35" i="10"/>
  <c r="J35" i="10"/>
  <c r="H35" i="10"/>
  <c r="G35" i="10"/>
  <c r="F35" i="10"/>
  <c r="E35" i="10"/>
  <c r="D35" i="10"/>
  <c r="C35" i="10"/>
  <c r="I34" i="10"/>
  <c r="J34" i="10"/>
  <c r="H34" i="10"/>
  <c r="G34" i="10"/>
  <c r="F34" i="10"/>
  <c r="E34" i="10"/>
  <c r="D34" i="10"/>
  <c r="C34" i="10"/>
  <c r="I33" i="10"/>
  <c r="J33" i="10"/>
  <c r="H33" i="10"/>
  <c r="G33" i="10"/>
  <c r="F33" i="10"/>
  <c r="E33" i="10"/>
  <c r="D33" i="10"/>
  <c r="C33" i="10"/>
  <c r="I44" i="10"/>
  <c r="J44" i="10"/>
  <c r="H44" i="10"/>
  <c r="G44" i="10"/>
  <c r="F44" i="10"/>
  <c r="E44" i="10"/>
  <c r="D44" i="10"/>
  <c r="C44" i="10"/>
  <c r="I43" i="10"/>
  <c r="J43" i="10"/>
  <c r="H43" i="10"/>
  <c r="G43" i="10"/>
  <c r="F43" i="10"/>
  <c r="E43" i="10"/>
  <c r="D43" i="10"/>
  <c r="C43" i="10"/>
  <c r="I42" i="10"/>
  <c r="J42" i="10"/>
  <c r="H42" i="10"/>
  <c r="G42" i="10"/>
  <c r="F42" i="10"/>
  <c r="E42" i="10"/>
  <c r="D42" i="10"/>
  <c r="C42" i="10"/>
  <c r="I41" i="10"/>
  <c r="J41" i="10"/>
  <c r="H41" i="10"/>
  <c r="G41" i="10"/>
  <c r="F41" i="10"/>
  <c r="E41" i="10"/>
  <c r="D41" i="10"/>
  <c r="C41" i="10"/>
  <c r="I40" i="10"/>
  <c r="J40" i="10"/>
  <c r="H40" i="10"/>
  <c r="G40" i="10"/>
  <c r="F40" i="10"/>
  <c r="E40" i="10"/>
  <c r="D40" i="10"/>
  <c r="C40" i="10"/>
  <c r="I39" i="10"/>
  <c r="J39" i="10"/>
  <c r="H39" i="10"/>
  <c r="G39" i="10"/>
  <c r="F39" i="10"/>
  <c r="E39" i="10"/>
  <c r="D39" i="10"/>
  <c r="C39" i="10"/>
  <c r="I31" i="10"/>
  <c r="H31" i="10"/>
  <c r="G31" i="10"/>
  <c r="F31" i="10"/>
  <c r="E31" i="10"/>
  <c r="D31" i="10"/>
  <c r="C31"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A60" i="10" s="1"/>
  <c r="I26" i="10"/>
  <c r="H26" i="10"/>
  <c r="G26" i="10"/>
  <c r="F26" i="10"/>
  <c r="E26" i="10"/>
  <c r="D26" i="10"/>
  <c r="C26" i="10"/>
  <c r="I25" i="10"/>
  <c r="J25" i="10"/>
  <c r="H25" i="10"/>
  <c r="G25" i="10"/>
  <c r="F25" i="10"/>
  <c r="E25" i="10"/>
  <c r="D25" i="10"/>
  <c r="C25" i="10"/>
  <c r="J27" i="10"/>
  <c r="J26" i="10"/>
  <c r="J28" i="10"/>
  <c r="F17" i="2"/>
  <c r="E17" i="2"/>
  <c r="F14" i="2"/>
  <c r="E14" i="2"/>
  <c r="F13" i="2"/>
  <c r="E13" i="2"/>
  <c r="F12" i="2"/>
  <c r="E12" i="2"/>
  <c r="F11" i="2"/>
  <c r="E11" i="2"/>
  <c r="F10" i="2"/>
  <c r="E10" i="2"/>
  <c r="F9" i="2"/>
  <c r="E9" i="2"/>
  <c r="F8" i="2"/>
  <c r="E8" i="2"/>
  <c r="F7" i="2"/>
  <c r="E7" i="2"/>
  <c r="F6" i="2"/>
  <c r="E6" i="2"/>
  <c r="F5" i="2"/>
  <c r="E5" i="2"/>
  <c r="F4" i="2"/>
  <c r="E4" i="2"/>
  <c r="F3" i="2"/>
  <c r="E3" i="2"/>
  <c r="F2" i="2"/>
  <c r="E2" i="2"/>
  <c r="J30" i="10"/>
  <c r="J29" i="10"/>
  <c r="N44" i="20"/>
  <c r="N43" i="20"/>
  <c r="N42" i="20"/>
  <c r="N41" i="20"/>
  <c r="N40" i="20"/>
  <c r="N39" i="20"/>
  <c r="N38" i="20"/>
  <c r="N37" i="20"/>
  <c r="N36" i="20"/>
  <c r="N35" i="20"/>
  <c r="N34" i="20"/>
  <c r="N33" i="20"/>
  <c r="N32" i="20"/>
  <c r="N31" i="20"/>
  <c r="N30" i="20"/>
  <c r="A176" i="18"/>
  <c r="C176" i="18" s="1"/>
  <c r="D39" i="18"/>
  <c r="C39" i="18"/>
  <c r="B39" i="18"/>
  <c r="C288" i="14"/>
  <c r="A288" i="14"/>
  <c r="O21" i="20" s="1"/>
  <c r="H288" i="14"/>
  <c r="D287" i="14"/>
  <c r="C287" i="14"/>
  <c r="A287" i="14"/>
  <c r="D286" i="14"/>
  <c r="C286" i="14"/>
  <c r="A286" i="14"/>
  <c r="F286" i="14" s="1"/>
  <c r="D285" i="14"/>
  <c r="C285" i="14"/>
  <c r="A285" i="14"/>
  <c r="F285" i="14" s="1"/>
  <c r="C284" i="14"/>
  <c r="A284" i="14"/>
  <c r="H284" i="14" s="1"/>
  <c r="C283" i="14"/>
  <c r="A283" i="14"/>
  <c r="H283" i="14" s="1"/>
  <c r="C282" i="14"/>
  <c r="A282" i="14"/>
  <c r="H282" i="14" s="1"/>
  <c r="D281" i="14"/>
  <c r="C281" i="14"/>
  <c r="A281" i="14"/>
  <c r="F281" i="14" s="1"/>
  <c r="D280" i="14"/>
  <c r="C280" i="14"/>
  <c r="A280" i="14"/>
  <c r="D279" i="14"/>
  <c r="C279" i="14"/>
  <c r="D278" i="14"/>
  <c r="C278" i="14"/>
  <c r="D277" i="14"/>
  <c r="C277" i="14"/>
  <c r="D275" i="14"/>
  <c r="C275" i="14"/>
  <c r="D274" i="14"/>
  <c r="C274" i="14"/>
  <c r="D273" i="14"/>
  <c r="C273" i="14"/>
  <c r="D272" i="14"/>
  <c r="C272" i="14"/>
  <c r="D271" i="14"/>
  <c r="C271" i="14"/>
  <c r="D270" i="14"/>
  <c r="C270" i="14"/>
  <c r="D268" i="14"/>
  <c r="C268"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3" i="14"/>
  <c r="C243" i="14"/>
  <c r="D242" i="14"/>
  <c r="C242" i="14"/>
  <c r="D241" i="14"/>
  <c r="C241" i="14"/>
  <c r="D240" i="14"/>
  <c r="C240" i="14"/>
  <c r="D238" i="14"/>
  <c r="C238" i="14"/>
  <c r="D237" i="14"/>
  <c r="C237" i="14"/>
  <c r="D236" i="14"/>
  <c r="C236" i="14"/>
  <c r="D235" i="14"/>
  <c r="C235" i="14"/>
  <c r="D229" i="14"/>
  <c r="C229" i="14"/>
  <c r="D227" i="14"/>
  <c r="C227"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08" i="14"/>
  <c r="C208" i="14"/>
  <c r="D207" i="14"/>
  <c r="C207" i="14"/>
  <c r="D206" i="14"/>
  <c r="C206" i="14"/>
  <c r="D205" i="14"/>
  <c r="C205" i="14"/>
  <c r="D204" i="14"/>
  <c r="C204" i="14"/>
  <c r="D203" i="14"/>
  <c r="C203" i="14"/>
  <c r="D201" i="14"/>
  <c r="C201" i="14"/>
  <c r="D200" i="14"/>
  <c r="C200" i="14"/>
  <c r="D198" i="14"/>
  <c r="C198" i="14"/>
  <c r="D197" i="14"/>
  <c r="C197" i="14"/>
  <c r="C196" i="14"/>
  <c r="D195" i="14"/>
  <c r="C195" i="14"/>
  <c r="D194" i="14"/>
  <c r="C194" i="14"/>
  <c r="D193" i="14"/>
  <c r="C193" i="14"/>
  <c r="D192" i="14"/>
  <c r="C192" i="14"/>
  <c r="D191" i="14"/>
  <c r="C191" i="14"/>
  <c r="D190" i="14"/>
  <c r="C190" i="14"/>
  <c r="D189" i="14"/>
  <c r="C189" i="14"/>
  <c r="C188" i="14"/>
  <c r="D186" i="14"/>
  <c r="C186" i="14"/>
  <c r="C181" i="14"/>
  <c r="D180" i="14"/>
  <c r="C180" i="14"/>
  <c r="C179" i="14"/>
  <c r="D178" i="14"/>
  <c r="C178" i="14"/>
  <c r="D177" i="14"/>
  <c r="C177" i="14"/>
  <c r="D175" i="14"/>
  <c r="C175" i="14"/>
  <c r="D174" i="14"/>
  <c r="C174" i="14"/>
  <c r="D173" i="14"/>
  <c r="C173" i="14"/>
  <c r="D172" i="14"/>
  <c r="C172" i="14"/>
  <c r="D171" i="14"/>
  <c r="C171" i="14"/>
  <c r="D170" i="14"/>
  <c r="C170" i="14"/>
  <c r="D168" i="14"/>
  <c r="C168" i="14"/>
  <c r="D167" i="14"/>
  <c r="C167" i="14"/>
  <c r="D166" i="14"/>
  <c r="C166" i="14"/>
  <c r="D165" i="14"/>
  <c r="C165" i="14"/>
  <c r="D164" i="14"/>
  <c r="C164" i="14"/>
  <c r="D163" i="14"/>
  <c r="C163" i="14"/>
  <c r="D162" i="14"/>
  <c r="C162" i="14"/>
  <c r="D161" i="14"/>
  <c r="C161" i="14"/>
  <c r="D159" i="14"/>
  <c r="C159" i="14"/>
  <c r="D157" i="14"/>
  <c r="C157" i="14"/>
  <c r="D156" i="14"/>
  <c r="C156" i="14"/>
  <c r="D155" i="14"/>
  <c r="C155" i="14"/>
  <c r="D154" i="14"/>
  <c r="C154" i="14"/>
  <c r="D153" i="14"/>
  <c r="C153" i="14"/>
  <c r="D152" i="14"/>
  <c r="C152" i="14"/>
  <c r="D150" i="14"/>
  <c r="C150" i="14"/>
  <c r="D149" i="14"/>
  <c r="C149" i="14"/>
  <c r="D148" i="14"/>
  <c r="C148" i="14"/>
  <c r="D147" i="14"/>
  <c r="C147" i="14"/>
  <c r="D146" i="14"/>
  <c r="C146" i="14"/>
  <c r="D145" i="14"/>
  <c r="C145" i="14"/>
  <c r="D140" i="14"/>
  <c r="C140" i="14"/>
  <c r="D139" i="14"/>
  <c r="C139" i="14"/>
  <c r="D138" i="14"/>
  <c r="C138" i="14"/>
  <c r="D137" i="14"/>
  <c r="C137" i="14"/>
  <c r="D136" i="14"/>
  <c r="C136" i="14"/>
  <c r="D132" i="14"/>
  <c r="C132" i="14"/>
  <c r="D131" i="14"/>
  <c r="C131" i="14"/>
  <c r="C130" i="14"/>
  <c r="D129" i="14"/>
  <c r="C129" i="14"/>
  <c r="D127" i="14"/>
  <c r="C127" i="14"/>
  <c r="D126" i="14"/>
  <c r="C126" i="14"/>
  <c r="D125" i="14"/>
  <c r="C125" i="14"/>
  <c r="D124" i="14"/>
  <c r="C124" i="14"/>
  <c r="D123" i="14"/>
  <c r="C123" i="14"/>
  <c r="D122" i="14"/>
  <c r="C122" i="14"/>
  <c r="D121" i="14"/>
  <c r="C121" i="14"/>
  <c r="D120" i="14"/>
  <c r="C120" i="14"/>
  <c r="D119" i="14"/>
  <c r="C119" i="14"/>
  <c r="D118" i="14"/>
  <c r="C118" i="14"/>
  <c r="H281" i="14"/>
  <c r="H286" i="14"/>
  <c r="D114" i="14"/>
  <c r="C114" i="14"/>
  <c r="D111" i="14"/>
  <c r="C111"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0" i="14"/>
  <c r="C90" i="14"/>
  <c r="C89" i="14"/>
  <c r="D88" i="14"/>
  <c r="C88" i="14"/>
  <c r="D87" i="14"/>
  <c r="C87" i="14"/>
  <c r="D86" i="14"/>
  <c r="C86" i="14"/>
  <c r="D85" i="14"/>
  <c r="C85" i="14"/>
  <c r="D84" i="14"/>
  <c r="C84" i="14"/>
  <c r="D83" i="14"/>
  <c r="C83" i="14"/>
  <c r="D81" i="14"/>
  <c r="D80" i="14"/>
  <c r="D79" i="14"/>
  <c r="D78" i="14"/>
  <c r="D77" i="14"/>
  <c r="D76" i="14"/>
  <c r="D75" i="14"/>
  <c r="D74" i="14"/>
  <c r="D73" i="14"/>
  <c r="D71" i="14"/>
  <c r="D67" i="14"/>
  <c r="C81" i="14"/>
  <c r="C80" i="14"/>
  <c r="C79" i="14"/>
  <c r="C78" i="14"/>
  <c r="C77" i="14"/>
  <c r="C76" i="14"/>
  <c r="C75" i="14"/>
  <c r="C74" i="14"/>
  <c r="C73" i="14"/>
  <c r="C71" i="14"/>
  <c r="C69" i="14"/>
  <c r="C68" i="14"/>
  <c r="C67" i="14"/>
  <c r="A38" i="14"/>
  <c r="A279" i="14"/>
  <c r="F279" i="14" s="1"/>
  <c r="A278" i="14"/>
  <c r="F278" i="14" s="1"/>
  <c r="A277" i="14"/>
  <c r="A275" i="14"/>
  <c r="F275" i="14" s="1"/>
  <c r="A274" i="14"/>
  <c r="F274" i="14" s="1"/>
  <c r="A273" i="14"/>
  <c r="H273" i="14" s="1"/>
  <c r="A272" i="14"/>
  <c r="F272" i="14" s="1"/>
  <c r="A271" i="14"/>
  <c r="F271" i="14" s="1"/>
  <c r="A270" i="14"/>
  <c r="F270" i="14" s="1"/>
  <c r="A269" i="14"/>
  <c r="F269" i="14" s="1"/>
  <c r="A268" i="14"/>
  <c r="F268" i="14"/>
  <c r="A267" i="14"/>
  <c r="H267" i="14" s="1"/>
  <c r="A266" i="14"/>
  <c r="F266" i="14" s="1"/>
  <c r="A265" i="14"/>
  <c r="F265" i="14"/>
  <c r="A264" i="14"/>
  <c r="F264" i="14" s="1"/>
  <c r="A263" i="14"/>
  <c r="F263" i="14" s="1"/>
  <c r="A262" i="14"/>
  <c r="F262" i="14" s="1"/>
  <c r="A261" i="14"/>
  <c r="H261" i="14" s="1"/>
  <c r="A260" i="14"/>
  <c r="F260" i="14" s="1"/>
  <c r="A259" i="14"/>
  <c r="F259" i="14"/>
  <c r="A258" i="14"/>
  <c r="F258" i="14" s="1"/>
  <c r="A257" i="14"/>
  <c r="F257" i="14" s="1"/>
  <c r="A256" i="14"/>
  <c r="H256" i="14" s="1"/>
  <c r="F256" i="14"/>
  <c r="A255" i="14"/>
  <c r="A254" i="14"/>
  <c r="H254" i="14" s="1"/>
  <c r="A253" i="14"/>
  <c r="H253" i="14" s="1"/>
  <c r="A252" i="14"/>
  <c r="F252" i="14"/>
  <c r="A251" i="14"/>
  <c r="F251" i="14" s="1"/>
  <c r="A250" i="14"/>
  <c r="H250" i="14" s="1"/>
  <c r="A249" i="14"/>
  <c r="F249" i="14"/>
  <c r="A248" i="14"/>
  <c r="F248" i="14" s="1"/>
  <c r="A247" i="14"/>
  <c r="H247" i="14" s="1"/>
  <c r="A245" i="14"/>
  <c r="F245" i="14"/>
  <c r="A244" i="14"/>
  <c r="F244" i="14" s="1"/>
  <c r="A243" i="14"/>
  <c r="F243" i="14"/>
  <c r="A242" i="14"/>
  <c r="F242" i="14" s="1"/>
  <c r="A241" i="14"/>
  <c r="F241" i="14"/>
  <c r="A240" i="14"/>
  <c r="H240" i="14" s="1"/>
  <c r="A238" i="14"/>
  <c r="H238" i="14" s="1"/>
  <c r="A237" i="14"/>
  <c r="F237" i="14" s="1"/>
  <c r="A236" i="14"/>
  <c r="F236" i="14"/>
  <c r="A235" i="14"/>
  <c r="F235" i="14"/>
  <c r="A234" i="14"/>
  <c r="F234" i="14" s="1"/>
  <c r="A229" i="14"/>
  <c r="H229" i="14" s="1"/>
  <c r="A227" i="14"/>
  <c r="H227" i="14" s="1"/>
  <c r="A226" i="14"/>
  <c r="A225" i="14"/>
  <c r="H225" i="14" s="1"/>
  <c r="A224" i="14"/>
  <c r="H224" i="14" s="1"/>
  <c r="F224" i="14"/>
  <c r="A223" i="14"/>
  <c r="H223" i="14" s="1"/>
  <c r="A222" i="14"/>
  <c r="F222" i="14" s="1"/>
  <c r="A221" i="14"/>
  <c r="F221" i="14"/>
  <c r="A220" i="14"/>
  <c r="F220" i="14" s="1"/>
  <c r="A219" i="14"/>
  <c r="F219" i="14"/>
  <c r="A218" i="14"/>
  <c r="F218" i="14" s="1"/>
  <c r="A217" i="14"/>
  <c r="H217" i="14" s="1"/>
  <c r="A216" i="14"/>
  <c r="H216" i="14" s="1"/>
  <c r="A215" i="14"/>
  <c r="F215" i="14" s="1"/>
  <c r="A214" i="14"/>
  <c r="F214" i="14" s="1"/>
  <c r="A213" i="14"/>
  <c r="F213" i="14" s="1"/>
  <c r="A212" i="14"/>
  <c r="F212" i="14"/>
  <c r="A210" i="14"/>
  <c r="F210" i="14" s="1"/>
  <c r="A209" i="14"/>
  <c r="F209" i="14" s="1"/>
  <c r="A208" i="14"/>
  <c r="F208" i="14" s="1"/>
  <c r="A207" i="14"/>
  <c r="F207" i="14"/>
  <c r="A206" i="14"/>
  <c r="F206" i="14" s="1"/>
  <c r="A205" i="14"/>
  <c r="F205" i="14" s="1"/>
  <c r="A204" i="14"/>
  <c r="H204" i="14" s="1"/>
  <c r="A203" i="14"/>
  <c r="H203" i="14" s="1"/>
  <c r="A201" i="14"/>
  <c r="A200" i="14"/>
  <c r="F200" i="14" s="1"/>
  <c r="A198" i="14"/>
  <c r="H198" i="14" s="1"/>
  <c r="F198" i="14"/>
  <c r="A197" i="14"/>
  <c r="H197" i="14" s="1"/>
  <c r="A196" i="14"/>
  <c r="H196" i="14" s="1"/>
  <c r="A195" i="14"/>
  <c r="H195" i="14" s="1"/>
  <c r="A194" i="14"/>
  <c r="F194" i="14"/>
  <c r="A193" i="14"/>
  <c r="F193" i="14"/>
  <c r="A192" i="14"/>
  <c r="F192" i="14" s="1"/>
  <c r="A191" i="14"/>
  <c r="F191" i="14" s="1"/>
  <c r="A190" i="14"/>
  <c r="F190" i="14" s="1"/>
  <c r="A189" i="14"/>
  <c r="F189" i="14"/>
  <c r="A188" i="14"/>
  <c r="A186" i="14"/>
  <c r="H186" i="14" s="1"/>
  <c r="A182" i="14"/>
  <c r="F182" i="14" s="1"/>
  <c r="A181" i="14"/>
  <c r="F181" i="14" s="1"/>
  <c r="A180" i="14"/>
  <c r="H180" i="14" s="1"/>
  <c r="F180" i="14"/>
  <c r="A179" i="14"/>
  <c r="A178" i="14"/>
  <c r="H178" i="14" s="1"/>
  <c r="A177" i="14"/>
  <c r="F177" i="14" s="1"/>
  <c r="A176" i="14"/>
  <c r="H176" i="14" s="1"/>
  <c r="A175" i="14"/>
  <c r="F175" i="14" s="1"/>
  <c r="A174" i="14"/>
  <c r="A173" i="14"/>
  <c r="H173" i="14" s="1"/>
  <c r="A172" i="14"/>
  <c r="A171" i="14"/>
  <c r="H171" i="14" s="1"/>
  <c r="A170" i="14"/>
  <c r="F170" i="14"/>
  <c r="A168" i="14"/>
  <c r="F168" i="14" s="1"/>
  <c r="A167" i="14"/>
  <c r="F167" i="14" s="1"/>
  <c r="A166" i="14"/>
  <c r="F166" i="14"/>
  <c r="A165" i="14"/>
  <c r="F165" i="14" s="1"/>
  <c r="A164" i="14"/>
  <c r="H164" i="14" s="1"/>
  <c r="A163" i="14"/>
  <c r="F163" i="14" s="1"/>
  <c r="A162" i="14"/>
  <c r="H162" i="14" s="1"/>
  <c r="F162" i="14"/>
  <c r="A161" i="14"/>
  <c r="F161" i="14" s="1"/>
  <c r="A160" i="14"/>
  <c r="F160" i="14" s="1"/>
  <c r="H160" i="14"/>
  <c r="A159" i="14"/>
  <c r="F159" i="14" s="1"/>
  <c r="A158" i="14"/>
  <c r="F158" i="14" s="1"/>
  <c r="A157" i="14"/>
  <c r="H157" i="14" s="1"/>
  <c r="A156" i="14"/>
  <c r="F156" i="14" s="1"/>
  <c r="A155" i="14"/>
  <c r="F155" i="14" s="1"/>
  <c r="A154" i="14"/>
  <c r="F154" i="14" s="1"/>
  <c r="A153" i="14"/>
  <c r="F153" i="14"/>
  <c r="A152" i="14"/>
  <c r="H152" i="14" s="1"/>
  <c r="A151" i="14"/>
  <c r="A150" i="14"/>
  <c r="H150" i="14" s="1"/>
  <c r="F150" i="14"/>
  <c r="A149" i="14"/>
  <c r="F149" i="14" s="1"/>
  <c r="A148" i="14"/>
  <c r="F148" i="14"/>
  <c r="A147" i="14"/>
  <c r="F147" i="14" s="1"/>
  <c r="A146" i="14"/>
  <c r="H146" i="14" s="1"/>
  <c r="F146" i="14"/>
  <c r="A145" i="14"/>
  <c r="H145" i="14" s="1"/>
  <c r="A140" i="14"/>
  <c r="F140" i="14" s="1"/>
  <c r="A139" i="14"/>
  <c r="F139" i="14" s="1"/>
  <c r="A138" i="14"/>
  <c r="F138" i="14" s="1"/>
  <c r="A137" i="14"/>
  <c r="H137" i="14" s="1"/>
  <c r="F137" i="14"/>
  <c r="A136" i="14"/>
  <c r="H136" i="14" s="1"/>
  <c r="A135" i="14"/>
  <c r="F135" i="14" s="1"/>
  <c r="A134" i="14"/>
  <c r="H134" i="14" s="1"/>
  <c r="A133" i="14"/>
  <c r="A132" i="14"/>
  <c r="F132" i="14"/>
  <c r="A131" i="14"/>
  <c r="H131" i="14" s="1"/>
  <c r="A130" i="14"/>
  <c r="H130" i="14" s="1"/>
  <c r="A129" i="14"/>
  <c r="F129" i="14" s="1"/>
  <c r="A127" i="14"/>
  <c r="F127" i="14" s="1"/>
  <c r="A126" i="14"/>
  <c r="A125" i="14"/>
  <c r="F125" i="14" s="1"/>
  <c r="A124" i="14"/>
  <c r="F124" i="14" s="1"/>
  <c r="A123" i="14"/>
  <c r="F123" i="14" s="1"/>
  <c r="A122" i="14"/>
  <c r="F122" i="14" s="1"/>
  <c r="A121" i="14"/>
  <c r="H121" i="14" s="1"/>
  <c r="F121" i="14"/>
  <c r="A120" i="14"/>
  <c r="F120" i="14" s="1"/>
  <c r="A119" i="14"/>
  <c r="F119" i="14"/>
  <c r="A118" i="14"/>
  <c r="H118" i="14" s="1"/>
  <c r="A114" i="14"/>
  <c r="A111" i="14"/>
  <c r="F111" i="14" s="1"/>
  <c r="A110" i="14"/>
  <c r="F110" i="14" s="1"/>
  <c r="A109" i="14"/>
  <c r="H109" i="14" s="1"/>
  <c r="F109" i="14"/>
  <c r="A108" i="14"/>
  <c r="F108" i="14" s="1"/>
  <c r="A107" i="14"/>
  <c r="F107" i="14" s="1"/>
  <c r="A106" i="14"/>
  <c r="F106" i="14" s="1"/>
  <c r="A105" i="14"/>
  <c r="H105" i="14" s="1"/>
  <c r="F105" i="14"/>
  <c r="A104" i="14"/>
  <c r="F104" i="14" s="1"/>
  <c r="A103" i="14"/>
  <c r="H103" i="14" s="1"/>
  <c r="A102" i="14"/>
  <c r="H102" i="14" s="1"/>
  <c r="F102" i="14"/>
  <c r="A101" i="14"/>
  <c r="F101" i="14" s="1"/>
  <c r="A100" i="14"/>
  <c r="F100" i="14" s="1"/>
  <c r="A99" i="14"/>
  <c r="H99" i="14" s="1"/>
  <c r="F99" i="14"/>
  <c r="A98" i="14"/>
  <c r="A92" i="14"/>
  <c r="H92" i="14" s="1"/>
  <c r="A91" i="14"/>
  <c r="H91" i="14" s="1"/>
  <c r="A90" i="14"/>
  <c r="H90" i="14" s="1"/>
  <c r="F90" i="14"/>
  <c r="A89" i="14"/>
  <c r="F89" i="14" s="1"/>
  <c r="A88" i="14"/>
  <c r="F88" i="14" s="1"/>
  <c r="A87" i="14"/>
  <c r="H87" i="14" s="1"/>
  <c r="A86" i="14"/>
  <c r="F86" i="14" s="1"/>
  <c r="A85" i="14"/>
  <c r="F85" i="14" s="1"/>
  <c r="A84" i="14"/>
  <c r="F84" i="14" s="1"/>
  <c r="A83" i="14"/>
  <c r="H83" i="14" s="1"/>
  <c r="F83" i="14"/>
  <c r="A81" i="14"/>
  <c r="F81" i="14" s="1"/>
  <c r="A80" i="14"/>
  <c r="F80" i="14" s="1"/>
  <c r="A79" i="14"/>
  <c r="H80" i="14" s="1"/>
  <c r="A78" i="14"/>
  <c r="F78" i="14" s="1"/>
  <c r="A77" i="14"/>
  <c r="H78" i="14" s="1"/>
  <c r="F77" i="14"/>
  <c r="A76" i="14"/>
  <c r="F76" i="14" s="1"/>
  <c r="A75" i="14"/>
  <c r="H76" i="14" s="1"/>
  <c r="A74" i="14"/>
  <c r="F74" i="14" s="1"/>
  <c r="A73" i="14"/>
  <c r="F73" i="14"/>
  <c r="A71" i="14"/>
  <c r="F71" i="14" s="1"/>
  <c r="A69" i="14"/>
  <c r="A68" i="14"/>
  <c r="H70" i="14" s="1"/>
  <c r="A67" i="14"/>
  <c r="H68" i="14" s="1"/>
  <c r="A43" i="14"/>
  <c r="H43" i="14" s="1"/>
  <c r="A42" i="14"/>
  <c r="H42" i="14" s="1"/>
  <c r="A41" i="14"/>
  <c r="A40" i="14"/>
  <c r="H40" i="14" s="1"/>
  <c r="B53" i="1"/>
  <c r="B51" i="10" s="1"/>
  <c r="B51" i="1"/>
  <c r="B49" i="10" s="1"/>
  <c r="B50" i="1"/>
  <c r="B48" i="10" s="1"/>
  <c r="B49" i="1"/>
  <c r="B53" i="14" s="1"/>
  <c r="B48" i="1"/>
  <c r="B46" i="10" s="1"/>
  <c r="B47" i="1"/>
  <c r="B45" i="10" s="1"/>
  <c r="B46" i="1"/>
  <c r="B44" i="10" s="1"/>
  <c r="A39" i="14"/>
  <c r="N18" i="20"/>
  <c r="K235" i="20" s="1"/>
  <c r="H133" i="14"/>
  <c r="F133" i="14"/>
  <c r="O47" i="20"/>
  <c r="O29" i="20"/>
  <c r="O26" i="20"/>
  <c r="O41" i="20"/>
  <c r="F130" i="14"/>
  <c r="F35" i="1"/>
  <c r="F51" i="1"/>
  <c r="F47" i="1"/>
  <c r="F41" i="1"/>
  <c r="J100" i="14"/>
  <c r="F98" i="14"/>
  <c r="H234" i="14"/>
  <c r="F176" i="14"/>
  <c r="H269" i="14"/>
  <c r="H245" i="14"/>
  <c r="H140" i="14"/>
  <c r="H148" i="14"/>
  <c r="H268" i="14"/>
  <c r="H119" i="14"/>
  <c r="H123" i="14"/>
  <c r="H127" i="14"/>
  <c r="H129" i="14"/>
  <c r="H141" i="14"/>
  <c r="H149" i="14"/>
  <c r="H153" i="14"/>
  <c r="H161" i="14"/>
  <c r="H165" i="14"/>
  <c r="H170" i="14"/>
  <c r="H182" i="14"/>
  <c r="H188" i="14"/>
  <c r="H192" i="14"/>
  <c r="H219" i="14"/>
  <c r="H237" i="14"/>
  <c r="H244" i="14"/>
  <c r="H249" i="14"/>
  <c r="H257" i="14"/>
  <c r="H265" i="14"/>
  <c r="H279" i="14"/>
  <c r="H71" i="14"/>
  <c r="H86" i="14"/>
  <c r="H100" i="14"/>
  <c r="H104" i="14"/>
  <c r="F118" i="14"/>
  <c r="H132" i="14"/>
  <c r="H205" i="14"/>
  <c r="H222" i="14"/>
  <c r="H248" i="14"/>
  <c r="H260" i="14"/>
  <c r="H272" i="14"/>
  <c r="H98" i="14"/>
  <c r="H110" i="14"/>
  <c r="H120" i="14"/>
  <c r="H124" i="14"/>
  <c r="H138" i="14"/>
  <c r="H142" i="14"/>
  <c r="H166" i="14"/>
  <c r="H189" i="14"/>
  <c r="H193" i="14"/>
  <c r="H207" i="14"/>
  <c r="H212" i="14"/>
  <c r="H241" i="14"/>
  <c r="H258" i="14"/>
  <c r="H262" i="14"/>
  <c r="H266" i="14"/>
  <c r="H270" i="14"/>
  <c r="H274" i="14"/>
  <c r="H236" i="14"/>
  <c r="H243" i="14"/>
  <c r="H252" i="14"/>
  <c r="H264" i="14"/>
  <c r="H278" i="14"/>
  <c r="H69" i="14"/>
  <c r="H74" i="14"/>
  <c r="H107" i="14"/>
  <c r="H139" i="14"/>
  <c r="H155" i="14"/>
  <c r="H167" i="14"/>
  <c r="H190" i="14"/>
  <c r="H194" i="14"/>
  <c r="H200" i="14"/>
  <c r="H208" i="14"/>
  <c r="H213" i="14"/>
  <c r="H221" i="14"/>
  <c r="H235" i="14"/>
  <c r="H242" i="14"/>
  <c r="H259" i="14"/>
  <c r="H271" i="14"/>
  <c r="H275" i="14"/>
  <c r="D43" i="14"/>
  <c r="C43" i="14"/>
  <c r="D42" i="14"/>
  <c r="C42" i="14"/>
  <c r="D41" i="14"/>
  <c r="C41" i="14"/>
  <c r="C39" i="14"/>
  <c r="B174" i="1"/>
  <c r="B178" i="14" s="1"/>
  <c r="B173" i="1"/>
  <c r="B177" i="14" s="1"/>
  <c r="B172" i="1"/>
  <c r="B171" i="1"/>
  <c r="B175" i="14" s="1"/>
  <c r="B170" i="1"/>
  <c r="B169" i="1"/>
  <c r="B168" i="1"/>
  <c r="B172" i="14" s="1"/>
  <c r="B167" i="1"/>
  <c r="B166" i="1"/>
  <c r="B164" i="1"/>
  <c r="B168" i="14" s="1"/>
  <c r="B163" i="1"/>
  <c r="B167" i="14" s="1"/>
  <c r="B162" i="1"/>
  <c r="B166" i="14" s="1"/>
  <c r="B161" i="1"/>
  <c r="B165" i="14" s="1"/>
  <c r="B160" i="1"/>
  <c r="B159" i="1"/>
  <c r="B163" i="14" s="1"/>
  <c r="B158" i="1"/>
  <c r="B162" i="14" s="1"/>
  <c r="B157" i="1"/>
  <c r="B161" i="14" s="1"/>
  <c r="B156" i="1"/>
  <c r="B160" i="14" s="1"/>
  <c r="B155" i="1"/>
  <c r="B159" i="14" s="1"/>
  <c r="B154" i="1"/>
  <c r="B153" i="1"/>
  <c r="B157" i="14" s="1"/>
  <c r="B152" i="1"/>
  <c r="B151" i="1"/>
  <c r="B155" i="14" s="1"/>
  <c r="B150" i="1"/>
  <c r="B154" i="14" s="1"/>
  <c r="B149" i="1"/>
  <c r="B153" i="14" s="1"/>
  <c r="B148" i="1"/>
  <c r="B147" i="1"/>
  <c r="B151" i="14" s="1"/>
  <c r="B146" i="1"/>
  <c r="B145" i="1"/>
  <c r="B149" i="14"/>
  <c r="B144" i="1"/>
  <c r="B143" i="1"/>
  <c r="B147" i="14" s="1"/>
  <c r="B142" i="1"/>
  <c r="B141" i="1"/>
  <c r="B136" i="1"/>
  <c r="B140" i="14" s="1"/>
  <c r="B135" i="1"/>
  <c r="B134" i="1"/>
  <c r="B133" i="1"/>
  <c r="B137" i="14" s="1"/>
  <c r="B132" i="1"/>
  <c r="B131" i="1"/>
  <c r="B135" i="14" s="1"/>
  <c r="B130" i="1"/>
  <c r="B129" i="1"/>
  <c r="B133" i="14" s="1"/>
  <c r="B128" i="1"/>
  <c r="B132" i="14" s="1"/>
  <c r="B127" i="1"/>
  <c r="B126" i="1"/>
  <c r="B125" i="1"/>
  <c r="B123" i="1"/>
  <c r="B127" i="14" s="1"/>
  <c r="B122" i="1"/>
  <c r="B121" i="1"/>
  <c r="B125" i="14" s="1"/>
  <c r="B120" i="1"/>
  <c r="B124" i="14" s="1"/>
  <c r="B119" i="1"/>
  <c r="B118" i="1"/>
  <c r="B122" i="14" s="1"/>
  <c r="B117" i="1"/>
  <c r="B121" i="14" s="1"/>
  <c r="B116" i="1"/>
  <c r="B120" i="14" s="1"/>
  <c r="B115" i="1"/>
  <c r="B114" i="1"/>
  <c r="B118" i="14" s="1"/>
  <c r="B111" i="1"/>
  <c r="B110" i="1"/>
  <c r="B107" i="1"/>
  <c r="B106" i="1"/>
  <c r="B110" i="14" s="1"/>
  <c r="B105" i="1"/>
  <c r="B109" i="14" s="1"/>
  <c r="B104" i="1"/>
  <c r="B108" i="14" s="1"/>
  <c r="B103" i="1"/>
  <c r="B102" i="1"/>
  <c r="B101" i="1"/>
  <c r="B105" i="14" s="1"/>
  <c r="B100" i="1"/>
  <c r="B99" i="1"/>
  <c r="B98" i="1"/>
  <c r="B102" i="14" s="1"/>
  <c r="B97" i="1"/>
  <c r="B101" i="14" s="1"/>
  <c r="B96" i="1"/>
  <c r="B100" i="14" s="1"/>
  <c r="B95" i="1"/>
  <c r="B94" i="1"/>
  <c r="B88" i="1"/>
  <c r="B92" i="14" s="1"/>
  <c r="B87" i="1"/>
  <c r="B91" i="14" s="1"/>
  <c r="B86" i="1"/>
  <c r="B90" i="14" s="1"/>
  <c r="B85" i="1"/>
  <c r="B89" i="14" s="1"/>
  <c r="B84" i="1"/>
  <c r="B88" i="14" s="1"/>
  <c r="B83" i="1"/>
  <c r="B82" i="1"/>
  <c r="B86" i="14" s="1"/>
  <c r="B81" i="1"/>
  <c r="B80" i="1"/>
  <c r="B84" i="14" s="1"/>
  <c r="B79" i="1"/>
  <c r="B83" i="14" s="1"/>
  <c r="B77" i="1"/>
  <c r="B81" i="14" s="1"/>
  <c r="B76" i="1"/>
  <c r="B75" i="1"/>
  <c r="B74" i="1"/>
  <c r="B78" i="14" s="1"/>
  <c r="B73" i="1"/>
  <c r="B77" i="14" s="1"/>
  <c r="B72" i="1"/>
  <c r="B76" i="14" s="1"/>
  <c r="B71" i="1"/>
  <c r="B75" i="14" s="1"/>
  <c r="B70" i="1"/>
  <c r="B74" i="14" s="1"/>
  <c r="B69" i="1"/>
  <c r="B73" i="14" s="1"/>
  <c r="B67" i="1"/>
  <c r="B71" i="14" s="1"/>
  <c r="B65" i="1"/>
  <c r="B64" i="1"/>
  <c r="B63" i="1"/>
  <c r="B45" i="1"/>
  <c r="B43" i="10" s="1"/>
  <c r="B44" i="1"/>
  <c r="B43" i="1"/>
  <c r="B42" i="1"/>
  <c r="B46" i="14" s="1"/>
  <c r="B41" i="1"/>
  <c r="B39" i="10" s="1"/>
  <c r="B32" i="1"/>
  <c r="B30" i="10" s="1"/>
  <c r="B31" i="1"/>
  <c r="B29" i="10" s="1"/>
  <c r="B30" i="1"/>
  <c r="B28" i="10" s="1"/>
  <c r="B29" i="1"/>
  <c r="B27" i="10" s="1"/>
  <c r="B28" i="1"/>
  <c r="B26" i="10" s="1"/>
  <c r="B27" i="1"/>
  <c r="B25" i="10" s="1"/>
  <c r="B22" i="1"/>
  <c r="B21" i="1"/>
  <c r="B20" i="1"/>
  <c r="B19" i="1"/>
  <c r="B18" i="1"/>
  <c r="B17" i="1"/>
  <c r="B16" i="1"/>
  <c r="B15" i="1"/>
  <c r="B14" i="1"/>
  <c r="B13" i="1"/>
  <c r="B12" i="1"/>
  <c r="B11" i="1"/>
  <c r="B10" i="1"/>
  <c r="B9" i="1"/>
  <c r="B8" i="1"/>
  <c r="A20" i="20"/>
  <c r="A21" i="20" s="1"/>
  <c r="A22" i="20" s="1"/>
  <c r="A23" i="20"/>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E49" i="15"/>
  <c r="D220" i="15" s="1"/>
  <c r="E220" i="15" s="1"/>
  <c r="A276" i="18"/>
  <c r="A275" i="18"/>
  <c r="A274" i="18"/>
  <c r="B274" i="18" s="1"/>
  <c r="A273" i="18"/>
  <c r="A272" i="18"/>
  <c r="C272" i="18" s="1"/>
  <c r="A271" i="18"/>
  <c r="B271" i="18" s="1"/>
  <c r="A270" i="18"/>
  <c r="C270" i="18" s="1"/>
  <c r="A269" i="18"/>
  <c r="C269" i="18" s="1"/>
  <c r="A268" i="18"/>
  <c r="D268" i="18" s="1"/>
  <c r="A267" i="18"/>
  <c r="A266" i="18"/>
  <c r="D266" i="18" s="1"/>
  <c r="A265" i="18"/>
  <c r="D265" i="18" s="1"/>
  <c r="A263" i="18"/>
  <c r="D263" i="18" s="1"/>
  <c r="A262" i="18"/>
  <c r="B262" i="18" s="1"/>
  <c r="A261" i="18"/>
  <c r="B261" i="18" s="1"/>
  <c r="A260" i="18"/>
  <c r="C260" i="18" s="1"/>
  <c r="A259" i="18"/>
  <c r="D259" i="18" s="1"/>
  <c r="A258" i="18"/>
  <c r="A257" i="18"/>
  <c r="A256" i="18"/>
  <c r="A255" i="18"/>
  <c r="D255" i="18" s="1"/>
  <c r="A254" i="18"/>
  <c r="C254" i="18" s="1"/>
  <c r="A253" i="18"/>
  <c r="B253" i="18" s="1"/>
  <c r="A252" i="18"/>
  <c r="D252" i="18" s="1"/>
  <c r="A251" i="18"/>
  <c r="C251" i="18" s="1"/>
  <c r="A250" i="18"/>
  <c r="A249" i="18"/>
  <c r="D249" i="18" s="1"/>
  <c r="A248" i="18"/>
  <c r="A247" i="18"/>
  <c r="D247" i="18" s="1"/>
  <c r="A246" i="18"/>
  <c r="D246" i="18" s="1"/>
  <c r="A245" i="18"/>
  <c r="B245" i="18" s="1"/>
  <c r="A244" i="18"/>
  <c r="D244" i="18" s="1"/>
  <c r="A243" i="18"/>
  <c r="D243" i="18" s="1"/>
  <c r="A242" i="18"/>
  <c r="A241" i="18"/>
  <c r="A240" i="18"/>
  <c r="A239" i="18"/>
  <c r="B239" i="18" s="1"/>
  <c r="A238" i="18"/>
  <c r="C238" i="18" s="1"/>
  <c r="A237" i="18"/>
  <c r="D237" i="18" s="1"/>
  <c r="A236" i="18"/>
  <c r="C236" i="18" s="1"/>
  <c r="A235" i="18"/>
  <c r="D235" i="18" s="1"/>
  <c r="A233" i="18"/>
  <c r="A232" i="18"/>
  <c r="D232" i="18" s="1"/>
  <c r="A231" i="18"/>
  <c r="A230" i="18"/>
  <c r="C230" i="18" s="1"/>
  <c r="A229" i="18"/>
  <c r="D229" i="18" s="1"/>
  <c r="A228" i="18"/>
  <c r="D228" i="18" s="1"/>
  <c r="A226" i="18"/>
  <c r="B226" i="18" s="1"/>
  <c r="A225" i="18"/>
  <c r="C225" i="18" s="1"/>
  <c r="A224" i="18"/>
  <c r="A223" i="18"/>
  <c r="B223" i="18" s="1"/>
  <c r="A222" i="18"/>
  <c r="A217" i="18"/>
  <c r="C217" i="18" s="1"/>
  <c r="A215" i="18"/>
  <c r="B215" i="18" s="1"/>
  <c r="A214" i="18"/>
  <c r="B214" i="18" s="1"/>
  <c r="A213" i="18"/>
  <c r="B213" i="18" s="1"/>
  <c r="A212" i="18"/>
  <c r="B212" i="18" s="1"/>
  <c r="A211" i="18"/>
  <c r="A210" i="18"/>
  <c r="D210" i="18" s="1"/>
  <c r="A209" i="18"/>
  <c r="A208" i="18"/>
  <c r="C208" i="18" s="1"/>
  <c r="A207" i="18"/>
  <c r="D207" i="18" s="1"/>
  <c r="A206" i="18"/>
  <c r="B206" i="18" s="1"/>
  <c r="A205" i="18"/>
  <c r="C205" i="18" s="1"/>
  <c r="A204" i="18"/>
  <c r="B204" i="18" s="1"/>
  <c r="A203" i="18"/>
  <c r="A202" i="18"/>
  <c r="A201" i="18"/>
  <c r="A200" i="18"/>
  <c r="B200" i="18" s="1"/>
  <c r="A198" i="18"/>
  <c r="C198" i="18" s="1"/>
  <c r="A197" i="18"/>
  <c r="D197" i="18" s="1"/>
  <c r="A196" i="18"/>
  <c r="D196" i="18" s="1"/>
  <c r="A195" i="18"/>
  <c r="D195" i="18" s="1"/>
  <c r="A194" i="18"/>
  <c r="A193" i="18"/>
  <c r="B193" i="18" s="1"/>
  <c r="A192" i="18"/>
  <c r="A191" i="18"/>
  <c r="D191" i="18" s="1"/>
  <c r="A190" i="18"/>
  <c r="B190" i="18" s="1"/>
  <c r="A189" i="18"/>
  <c r="C189" i="18" s="1"/>
  <c r="A188" i="18"/>
  <c r="B188" i="18" s="1"/>
  <c r="A186" i="18"/>
  <c r="D186" i="18" s="1"/>
  <c r="A185" i="18"/>
  <c r="A184" i="18"/>
  <c r="C184" i="18" s="1"/>
  <c r="A183" i="18"/>
  <c r="A182" i="18"/>
  <c r="D182" i="18" s="1"/>
  <c r="A181" i="18"/>
  <c r="D181" i="18" s="1"/>
  <c r="A180" i="18"/>
  <c r="B180" i="18" s="1"/>
  <c r="A179" i="18"/>
  <c r="B179" i="18" s="1"/>
  <c r="A178" i="18"/>
  <c r="C178" i="18" s="1"/>
  <c r="A177" i="18"/>
  <c r="A170" i="18"/>
  <c r="C170" i="18" s="1"/>
  <c r="A169" i="18"/>
  <c r="A168" i="18"/>
  <c r="D168" i="18" s="1"/>
  <c r="A167" i="18"/>
  <c r="C167" i="18" s="1"/>
  <c r="A166" i="18"/>
  <c r="B166" i="18" s="1"/>
  <c r="A165" i="18"/>
  <c r="C165" i="18" s="1"/>
  <c r="A164" i="18"/>
  <c r="A163" i="18"/>
  <c r="A162" i="18"/>
  <c r="A161" i="18"/>
  <c r="A160" i="18"/>
  <c r="A159" i="18"/>
  <c r="B159" i="18" s="1"/>
  <c r="A156" i="18"/>
  <c r="C156" i="18" s="1"/>
  <c r="A155" i="18"/>
  <c r="D155" i="18" s="1"/>
  <c r="A154" i="18"/>
  <c r="A153" i="18"/>
  <c r="A152" i="18"/>
  <c r="D152" i="18" s="1"/>
  <c r="A151" i="18"/>
  <c r="A150" i="18"/>
  <c r="B150" i="18" s="1"/>
  <c r="A149" i="18"/>
  <c r="D149" i="18" s="1"/>
  <c r="A148" i="18"/>
  <c r="B148" i="18" s="1"/>
  <c r="A147" i="18"/>
  <c r="C147" i="18" s="1"/>
  <c r="A146" i="18"/>
  <c r="A145" i="18"/>
  <c r="A144" i="18"/>
  <c r="A143" i="18"/>
  <c r="A142" i="18"/>
  <c r="C142" i="18" s="1"/>
  <c r="A141" i="18"/>
  <c r="B141" i="18" s="1"/>
  <c r="A140" i="18"/>
  <c r="B140" i="18" s="1"/>
  <c r="A139" i="18"/>
  <c r="D139" i="18" s="1"/>
  <c r="A138" i="18"/>
  <c r="A137" i="18"/>
  <c r="A136" i="18"/>
  <c r="A135" i="18"/>
  <c r="A134" i="18"/>
  <c r="A133" i="18"/>
  <c r="D133" i="18" s="1"/>
  <c r="A128" i="18"/>
  <c r="C128" i="18" s="1"/>
  <c r="A127" i="18"/>
  <c r="C127" i="18" s="1"/>
  <c r="A126" i="18"/>
  <c r="A125" i="18"/>
  <c r="A124" i="18"/>
  <c r="A123" i="18"/>
  <c r="A122" i="18"/>
  <c r="D122" i="18" s="1"/>
  <c r="A121" i="18"/>
  <c r="D121" i="18" s="1"/>
  <c r="A120" i="18"/>
  <c r="B120" i="18" s="1"/>
  <c r="A119" i="18"/>
  <c r="B119" i="18" s="1"/>
  <c r="A118" i="18"/>
  <c r="A117" i="18"/>
  <c r="A115" i="18"/>
  <c r="B115" i="18" s="1"/>
  <c r="A114" i="18"/>
  <c r="A113" i="18"/>
  <c r="D113" i="18" s="1"/>
  <c r="A112" i="18"/>
  <c r="B112" i="18" s="1"/>
  <c r="A111" i="18"/>
  <c r="B111" i="18" s="1"/>
  <c r="A110" i="18"/>
  <c r="C110" i="18" s="1"/>
  <c r="A109" i="18"/>
  <c r="A108" i="18"/>
  <c r="A107" i="18"/>
  <c r="A106" i="18"/>
  <c r="A103" i="18"/>
  <c r="A102" i="18"/>
  <c r="C102" i="18" s="1"/>
  <c r="A101" i="18"/>
  <c r="D101" i="18" s="1"/>
  <c r="A100" i="18"/>
  <c r="C100" i="18" s="1"/>
  <c r="A99" i="18"/>
  <c r="B99" i="18" s="1"/>
  <c r="A98" i="18"/>
  <c r="A97" i="18"/>
  <c r="D97" i="18" s="1"/>
  <c r="A96" i="18"/>
  <c r="A95" i="18"/>
  <c r="A94" i="18"/>
  <c r="C94" i="18" s="1"/>
  <c r="A93" i="18"/>
  <c r="C93" i="18" s="1"/>
  <c r="A92" i="18"/>
  <c r="D92" i="18" s="1"/>
  <c r="A91" i="18"/>
  <c r="C91" i="18" s="1"/>
  <c r="A90" i="18"/>
  <c r="A89" i="18"/>
  <c r="A88" i="18"/>
  <c r="A86" i="18"/>
  <c r="C86" i="18" s="1"/>
  <c r="A85" i="18"/>
  <c r="C85" i="18" s="1"/>
  <c r="A84" i="18"/>
  <c r="B84" i="18" s="1"/>
  <c r="A83" i="18"/>
  <c r="D83" i="18" s="1"/>
  <c r="A82" i="18"/>
  <c r="D82" i="18" s="1"/>
  <c r="A81" i="18"/>
  <c r="A80" i="18"/>
  <c r="B80" i="18" s="1"/>
  <c r="A79" i="18"/>
  <c r="A78" i="18"/>
  <c r="A77" i="18"/>
  <c r="C77" i="18" s="1"/>
  <c r="A75" i="18"/>
  <c r="C75" i="18" s="1"/>
  <c r="A74" i="18"/>
  <c r="C74" i="18" s="1"/>
  <c r="A73" i="18"/>
  <c r="D73" i="18" s="1"/>
  <c r="A72" i="18"/>
  <c r="A71" i="18"/>
  <c r="A70" i="18"/>
  <c r="A69" i="18"/>
  <c r="D69" i="18" s="1"/>
  <c r="A68" i="18"/>
  <c r="C68" i="18" s="1"/>
  <c r="A67" i="18"/>
  <c r="C67" i="18" s="1"/>
  <c r="C180" i="18"/>
  <c r="C191" i="18"/>
  <c r="C211" i="18"/>
  <c r="B211" i="18"/>
  <c r="D211" i="18"/>
  <c r="D223" i="18"/>
  <c r="C232" i="18"/>
  <c r="B232" i="18"/>
  <c r="B238" i="18"/>
  <c r="C250" i="18"/>
  <c r="B250" i="18"/>
  <c r="D250" i="18"/>
  <c r="C265" i="18"/>
  <c r="B265" i="18"/>
  <c r="C177" i="18"/>
  <c r="B177" i="18"/>
  <c r="D177" i="18"/>
  <c r="D185" i="18"/>
  <c r="C185" i="18"/>
  <c r="B185" i="18"/>
  <c r="D192" i="18"/>
  <c r="C192" i="18"/>
  <c r="B192" i="18"/>
  <c r="C200" i="18"/>
  <c r="C204" i="18"/>
  <c r="D208" i="18"/>
  <c r="D212" i="18"/>
  <c r="C212" i="18"/>
  <c r="D224" i="18"/>
  <c r="C224" i="18"/>
  <c r="B224" i="18"/>
  <c r="D233" i="18"/>
  <c r="C233" i="18"/>
  <c r="B233" i="18"/>
  <c r="B235" i="18"/>
  <c r="D239" i="18"/>
  <c r="C243" i="18"/>
  <c r="B243" i="18"/>
  <c r="B247" i="18"/>
  <c r="D251" i="18"/>
  <c r="C255" i="18"/>
  <c r="B255" i="18"/>
  <c r="B259" i="18"/>
  <c r="C263" i="18"/>
  <c r="B263" i="18"/>
  <c r="C266" i="18"/>
  <c r="B266" i="18"/>
  <c r="B270" i="18"/>
  <c r="D274" i="18"/>
  <c r="C274" i="18"/>
  <c r="B195" i="18"/>
  <c r="C203" i="18"/>
  <c r="B203" i="18"/>
  <c r="D203" i="18"/>
  <c r="C228" i="18"/>
  <c r="B228" i="18"/>
  <c r="C242" i="18"/>
  <c r="B242" i="18"/>
  <c r="D242" i="18"/>
  <c r="B178" i="18"/>
  <c r="B182" i="18"/>
  <c r="C186" i="18"/>
  <c r="D193" i="18"/>
  <c r="C193" i="18"/>
  <c r="D201" i="18"/>
  <c r="C201" i="18"/>
  <c r="B201" i="18"/>
  <c r="B205" i="18"/>
  <c r="D209" i="18"/>
  <c r="C209" i="18"/>
  <c r="B209" i="18"/>
  <c r="D220" i="18"/>
  <c r="B220" i="18"/>
  <c r="C220" i="18"/>
  <c r="D225" i="18"/>
  <c r="B225" i="18"/>
  <c r="D230" i="18"/>
  <c r="B236" i="18"/>
  <c r="D240" i="18"/>
  <c r="C240" i="18"/>
  <c r="B240" i="18"/>
  <c r="D248" i="18"/>
  <c r="C248" i="18"/>
  <c r="B248" i="18"/>
  <c r="D256" i="18"/>
  <c r="C256" i="18"/>
  <c r="B256" i="18"/>
  <c r="D260" i="18"/>
  <c r="D267" i="18"/>
  <c r="C267" i="18"/>
  <c r="B267" i="18"/>
  <c r="C271" i="18"/>
  <c r="D275" i="18"/>
  <c r="C275" i="18"/>
  <c r="B275" i="18"/>
  <c r="D184" i="18"/>
  <c r="B184" i="18"/>
  <c r="B246" i="18"/>
  <c r="C258" i="18"/>
  <c r="B258" i="18"/>
  <c r="D258" i="18"/>
  <c r="C273" i="18"/>
  <c r="B273" i="18"/>
  <c r="D273" i="18"/>
  <c r="C183" i="18"/>
  <c r="B183" i="18"/>
  <c r="D183" i="18"/>
  <c r="B194" i="18"/>
  <c r="D194" i="18"/>
  <c r="C194" i="18"/>
  <c r="B198" i="18"/>
  <c r="B202" i="18"/>
  <c r="D202" i="18"/>
  <c r="C202" i="18"/>
  <c r="B210" i="18"/>
  <c r="C210" i="18"/>
  <c r="B222" i="18"/>
  <c r="D222" i="18"/>
  <c r="C222" i="18"/>
  <c r="C226" i="18"/>
  <c r="B231" i="18"/>
  <c r="C231" i="18"/>
  <c r="D231" i="18"/>
  <c r="B241" i="18"/>
  <c r="D241" i="18"/>
  <c r="C241" i="18"/>
  <c r="B249" i="18"/>
  <c r="C249" i="18"/>
  <c r="D253" i="18"/>
  <c r="C253" i="18"/>
  <c r="B257" i="18"/>
  <c r="D257" i="18"/>
  <c r="C257" i="18"/>
  <c r="B268" i="18"/>
  <c r="C268" i="18"/>
  <c r="B272" i="18"/>
  <c r="D272" i="18"/>
  <c r="B276" i="18"/>
  <c r="D276" i="18"/>
  <c r="C276" i="18"/>
  <c r="D26" i="18"/>
  <c r="C26" i="18"/>
  <c r="B26" i="18"/>
  <c r="D30" i="18"/>
  <c r="C30" i="18"/>
  <c r="B30" i="18"/>
  <c r="B42" i="18"/>
  <c r="D42" i="18"/>
  <c r="C42" i="18"/>
  <c r="B34" i="18"/>
  <c r="C34" i="18"/>
  <c r="D34" i="18"/>
  <c r="B63" i="18"/>
  <c r="D63" i="18"/>
  <c r="C63" i="18"/>
  <c r="C69" i="18"/>
  <c r="B73" i="18"/>
  <c r="C73" i="18"/>
  <c r="D78" i="18"/>
  <c r="B78" i="18"/>
  <c r="C78" i="18"/>
  <c r="C82" i="18"/>
  <c r="B82" i="18"/>
  <c r="D86" i="18"/>
  <c r="B86" i="18"/>
  <c r="D88" i="18"/>
  <c r="B88" i="18"/>
  <c r="C88" i="18"/>
  <c r="D96" i="18"/>
  <c r="C96" i="18"/>
  <c r="B96" i="18"/>
  <c r="D100" i="18"/>
  <c r="D104" i="18"/>
  <c r="B104" i="18"/>
  <c r="C104" i="18"/>
  <c r="D109" i="18"/>
  <c r="B109" i="18"/>
  <c r="C109" i="18"/>
  <c r="C113" i="18"/>
  <c r="B113" i="18"/>
  <c r="D124" i="18"/>
  <c r="C124" i="18"/>
  <c r="B124" i="18"/>
  <c r="D128" i="18"/>
  <c r="D137" i="18"/>
  <c r="B137" i="18"/>
  <c r="C137" i="18"/>
  <c r="D141" i="18"/>
  <c r="D145" i="18"/>
  <c r="C145" i="18"/>
  <c r="B145" i="18"/>
  <c r="B149" i="18"/>
  <c r="D153" i="18"/>
  <c r="B153" i="18"/>
  <c r="C153" i="18"/>
  <c r="D160" i="18"/>
  <c r="C160" i="18"/>
  <c r="B160" i="18"/>
  <c r="D164" i="18"/>
  <c r="B164" i="18"/>
  <c r="C164" i="18"/>
  <c r="B168" i="18"/>
  <c r="C168" i="18"/>
  <c r="D172" i="18"/>
  <c r="C172" i="18"/>
  <c r="B172" i="18"/>
  <c r="D29" i="18"/>
  <c r="B29" i="18"/>
  <c r="C29" i="18"/>
  <c r="A264" i="18" s="1"/>
  <c r="B27" i="18"/>
  <c r="C27" i="18"/>
  <c r="A60" i="18" s="1"/>
  <c r="D27" i="18"/>
  <c r="B31" i="18"/>
  <c r="D31" i="18"/>
  <c r="C31" i="18"/>
  <c r="A227" i="18" s="1"/>
  <c r="C43" i="18"/>
  <c r="D43" i="18"/>
  <c r="B43" i="18"/>
  <c r="C35" i="18"/>
  <c r="D35" i="18"/>
  <c r="B35" i="18"/>
  <c r="C70" i="18"/>
  <c r="D70" i="18"/>
  <c r="B70" i="18"/>
  <c r="B74" i="18"/>
  <c r="D79" i="18"/>
  <c r="C79" i="18"/>
  <c r="B79" i="18"/>
  <c r="D89" i="18"/>
  <c r="B89" i="18"/>
  <c r="C89" i="18"/>
  <c r="B97" i="18"/>
  <c r="C97" i="18"/>
  <c r="C101" i="18"/>
  <c r="B101" i="18"/>
  <c r="D106" i="18"/>
  <c r="B106" i="18"/>
  <c r="C106" i="18"/>
  <c r="B114" i="18"/>
  <c r="D114" i="18"/>
  <c r="C114" i="18"/>
  <c r="C117" i="18"/>
  <c r="B117" i="18"/>
  <c r="D117" i="18"/>
  <c r="B121" i="18"/>
  <c r="C125" i="18"/>
  <c r="D125" i="18"/>
  <c r="B125" i="18"/>
  <c r="B131" i="18"/>
  <c r="C131" i="18"/>
  <c r="D131" i="18"/>
  <c r="D134" i="18"/>
  <c r="C134" i="18"/>
  <c r="B134" i="18"/>
  <c r="D138" i="18"/>
  <c r="C138" i="18"/>
  <c r="B138" i="18"/>
  <c r="B142" i="18"/>
  <c r="D142" i="18"/>
  <c r="B146" i="18"/>
  <c r="D146" i="18"/>
  <c r="C146" i="18"/>
  <c r="D150" i="18"/>
  <c r="C150" i="18"/>
  <c r="D154" i="18"/>
  <c r="B154" i="18"/>
  <c r="C154" i="18"/>
  <c r="B161" i="18"/>
  <c r="D161" i="18"/>
  <c r="C161" i="18"/>
  <c r="D165" i="18"/>
  <c r="C169" i="18"/>
  <c r="D169" i="18"/>
  <c r="B169" i="18"/>
  <c r="B173" i="18"/>
  <c r="D173" i="18"/>
  <c r="C173" i="18"/>
  <c r="D25" i="18"/>
  <c r="C25" i="18"/>
  <c r="A234" i="18" s="1"/>
  <c r="B25" i="18"/>
  <c r="C28" i="18"/>
  <c r="D28" i="18"/>
  <c r="B28" i="18"/>
  <c r="D40" i="18"/>
  <c r="C40" i="18"/>
  <c r="B40" i="18"/>
  <c r="D36" i="18"/>
  <c r="B36" i="18"/>
  <c r="C36" i="18"/>
  <c r="D61" i="18"/>
  <c r="B61" i="18"/>
  <c r="C61" i="18"/>
  <c r="D67" i="18"/>
  <c r="B67" i="18"/>
  <c r="D71" i="18"/>
  <c r="C71" i="18"/>
  <c r="B71" i="18"/>
  <c r="C80" i="18"/>
  <c r="D80" i="18"/>
  <c r="B90" i="18"/>
  <c r="D90" i="18"/>
  <c r="C90" i="18"/>
  <c r="B94" i="18"/>
  <c r="D94" i="18"/>
  <c r="B98" i="18"/>
  <c r="D98" i="18"/>
  <c r="C98" i="18"/>
  <c r="D102" i="18"/>
  <c r="B107" i="18"/>
  <c r="D107" i="18"/>
  <c r="C107" i="18"/>
  <c r="D115" i="18"/>
  <c r="C115" i="18"/>
  <c r="B118" i="18"/>
  <c r="C118" i="18"/>
  <c r="D118" i="18"/>
  <c r="B122" i="18"/>
  <c r="C122" i="18"/>
  <c r="B126" i="18"/>
  <c r="C126" i="18"/>
  <c r="D126" i="18"/>
  <c r="B135" i="18"/>
  <c r="C135" i="18"/>
  <c r="D135" i="18"/>
  <c r="B143" i="18"/>
  <c r="D143" i="18"/>
  <c r="C143" i="18"/>
  <c r="D147" i="18"/>
  <c r="B151" i="18"/>
  <c r="C151" i="18"/>
  <c r="D151" i="18"/>
  <c r="B158" i="18"/>
  <c r="D158" i="18"/>
  <c r="C158" i="18"/>
  <c r="B162" i="18"/>
  <c r="C162" i="18"/>
  <c r="D162" i="18"/>
  <c r="D166" i="18"/>
  <c r="C166" i="18"/>
  <c r="B170" i="18"/>
  <c r="D170" i="18"/>
  <c r="B174" i="18"/>
  <c r="D174" i="18"/>
  <c r="C174" i="18"/>
  <c r="B41" i="18"/>
  <c r="D41" i="18"/>
  <c r="C41" i="18"/>
  <c r="B33" i="18"/>
  <c r="D33" i="18"/>
  <c r="C33" i="18"/>
  <c r="D37" i="18"/>
  <c r="C37" i="18"/>
  <c r="B37" i="18"/>
  <c r="C62" i="18"/>
  <c r="B62" i="18"/>
  <c r="D62" i="18"/>
  <c r="B72" i="18"/>
  <c r="D72" i="18"/>
  <c r="C72" i="18"/>
  <c r="D77" i="18"/>
  <c r="C81" i="18"/>
  <c r="D81" i="18"/>
  <c r="B81" i="18"/>
  <c r="B85" i="18"/>
  <c r="D85" i="18"/>
  <c r="D91" i="18"/>
  <c r="B91" i="18"/>
  <c r="C95" i="18"/>
  <c r="B95" i="18"/>
  <c r="D95" i="18"/>
  <c r="C99" i="18"/>
  <c r="D99" i="18"/>
  <c r="C103" i="18"/>
  <c r="B103" i="18"/>
  <c r="D103" i="18"/>
  <c r="C108" i="18"/>
  <c r="D108" i="18"/>
  <c r="B108" i="18"/>
  <c r="D112" i="18"/>
  <c r="D119" i="18"/>
  <c r="C123" i="18"/>
  <c r="D123" i="18"/>
  <c r="B123" i="18"/>
  <c r="C136" i="18"/>
  <c r="D136" i="18"/>
  <c r="B136" i="18"/>
  <c r="C144" i="18"/>
  <c r="B144" i="18"/>
  <c r="D144" i="18"/>
  <c r="C148" i="18"/>
  <c r="D148" i="18"/>
  <c r="C152" i="18"/>
  <c r="B152" i="18"/>
  <c r="C159" i="18"/>
  <c r="D159" i="18"/>
  <c r="C163" i="18"/>
  <c r="B163" i="18"/>
  <c r="D163" i="18"/>
  <c r="D167" i="18"/>
  <c r="B167" i="18"/>
  <c r="C171" i="18"/>
  <c r="B171" i="18"/>
  <c r="D264" i="18"/>
  <c r="C264" i="18"/>
  <c r="D234" i="18"/>
  <c r="C234" i="18"/>
  <c r="D227" i="18"/>
  <c r="C227" i="18"/>
  <c r="D221" i="18"/>
  <c r="C221" i="18"/>
  <c r="D216" i="18"/>
  <c r="C216" i="18"/>
  <c r="D199" i="18"/>
  <c r="C199" i="18"/>
  <c r="D187" i="18"/>
  <c r="C187" i="18"/>
  <c r="D175" i="18"/>
  <c r="C175" i="18"/>
  <c r="D157" i="18"/>
  <c r="C157" i="18"/>
  <c r="D132" i="18"/>
  <c r="C132" i="18"/>
  <c r="D116" i="18"/>
  <c r="C116" i="18"/>
  <c r="D105" i="18"/>
  <c r="C105" i="18"/>
  <c r="D87" i="18"/>
  <c r="C87" i="18"/>
  <c r="D76" i="18"/>
  <c r="C76" i="18"/>
  <c r="D66" i="18"/>
  <c r="C66" i="18"/>
  <c r="D60" i="18"/>
  <c r="C60" i="18"/>
  <c r="D32" i="18"/>
  <c r="C32" i="18"/>
  <c r="D38" i="18"/>
  <c r="C38" i="18"/>
  <c r="A82" i="14"/>
  <c r="A97" i="14"/>
  <c r="D106" i="20"/>
  <c r="A211" i="14"/>
  <c r="A239" i="14"/>
  <c r="G9" i="14"/>
  <c r="G6" i="14"/>
  <c r="G7" i="14"/>
  <c r="B6" i="14"/>
  <c r="D49" i="15"/>
  <c r="B4" i="15"/>
  <c r="I2" i="14"/>
  <c r="E2"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6" i="15"/>
  <c r="D226" i="15"/>
  <c r="E226" i="15" s="1"/>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D194" i="15" s="1"/>
  <c r="E194" i="15" s="1"/>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D162" i="15" s="1"/>
  <c r="E162" i="15" s="1"/>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D130" i="15" s="1"/>
  <c r="E130" i="15" s="1"/>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D98" i="15"/>
  <c r="E98" i="15" s="1"/>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D66" i="15" s="1"/>
  <c r="E66" i="15" s="1"/>
  <c r="A65" i="15"/>
  <c r="A64" i="15"/>
  <c r="A63" i="15"/>
  <c r="A62" i="15"/>
  <c r="A61" i="15"/>
  <c r="A60" i="15"/>
  <c r="A59" i="15"/>
  <c r="A58" i="15"/>
  <c r="A57" i="15"/>
  <c r="A56" i="15"/>
  <c r="A55" i="15"/>
  <c r="A54" i="15"/>
  <c r="A53" i="15"/>
  <c r="A52" i="15"/>
  <c r="A51" i="15"/>
  <c r="A50" i="15"/>
  <c r="B5" i="15"/>
  <c r="B49" i="15"/>
  <c r="A49"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A227" i="15"/>
  <c r="B227" i="15"/>
  <c r="A228" i="15"/>
  <c r="B228" i="15"/>
  <c r="A229" i="15"/>
  <c r="B229" i="15"/>
  <c r="A230" i="15"/>
  <c r="B230" i="15"/>
  <c r="A231" i="15"/>
  <c r="B231" i="15"/>
  <c r="A232" i="15"/>
  <c r="B232" i="15"/>
  <c r="A233" i="15"/>
  <c r="B233" i="15"/>
  <c r="A234" i="15"/>
  <c r="B234" i="15"/>
  <c r="A235" i="15"/>
  <c r="B235" i="15"/>
  <c r="A236" i="15"/>
  <c r="B236" i="15"/>
  <c r="A237" i="15"/>
  <c r="B237" i="15"/>
  <c r="A238" i="15"/>
  <c r="B238" i="15"/>
  <c r="A239" i="15"/>
  <c r="B239" i="15"/>
  <c r="A240" i="15"/>
  <c r="B240" i="15"/>
  <c r="A241" i="15"/>
  <c r="B241" i="15"/>
  <c r="A242" i="15"/>
  <c r="B242" i="15"/>
  <c r="A243" i="15"/>
  <c r="B243" i="15"/>
  <c r="A244" i="15"/>
  <c r="B244" i="15"/>
  <c r="A245" i="15"/>
  <c r="B245" i="15"/>
  <c r="A246" i="15"/>
  <c r="B246" i="15"/>
  <c r="A247" i="15"/>
  <c r="B247" i="15"/>
  <c r="A248" i="15"/>
  <c r="B248" i="15"/>
  <c r="A249" i="15"/>
  <c r="B249" i="15"/>
  <c r="A250" i="15"/>
  <c r="B250" i="15"/>
  <c r="A251" i="15"/>
  <c r="B251" i="15"/>
  <c r="A252" i="15"/>
  <c r="B252" i="15"/>
  <c r="A253" i="15"/>
  <c r="B253" i="15"/>
  <c r="A254" i="15"/>
  <c r="B254" i="15"/>
  <c r="A255" i="15"/>
  <c r="B255" i="15"/>
  <c r="A256" i="15"/>
  <c r="B256" i="15"/>
  <c r="A257" i="15"/>
  <c r="B257" i="15"/>
  <c r="A258" i="15"/>
  <c r="B258" i="15"/>
  <c r="A259" i="15"/>
  <c r="B259" i="15"/>
  <c r="A260" i="15"/>
  <c r="B260" i="15"/>
  <c r="A261" i="15"/>
  <c r="B261" i="15"/>
  <c r="A262" i="15"/>
  <c r="B262" i="15"/>
  <c r="A263" i="15"/>
  <c r="B263" i="15"/>
  <c r="A264" i="15"/>
  <c r="B264" i="15"/>
  <c r="A265" i="15"/>
  <c r="B265" i="15"/>
  <c r="A266" i="15"/>
  <c r="B266" i="15"/>
  <c r="A267" i="15"/>
  <c r="B267" i="15"/>
  <c r="A268" i="15"/>
  <c r="B268" i="15"/>
  <c r="A269" i="15"/>
  <c r="B269" i="15"/>
  <c r="A270" i="15"/>
  <c r="B270" i="15"/>
  <c r="A271" i="15"/>
  <c r="B271" i="15"/>
  <c r="A272" i="15"/>
  <c r="B272" i="15"/>
  <c r="A273" i="15"/>
  <c r="B273" i="15"/>
  <c r="A274" i="15"/>
  <c r="B274" i="15"/>
  <c r="A275" i="15"/>
  <c r="B275" i="15"/>
  <c r="A276" i="15"/>
  <c r="B276" i="15"/>
  <c r="A277" i="15"/>
  <c r="B277" i="15"/>
  <c r="A278" i="15"/>
  <c r="B278" i="15"/>
  <c r="A279" i="15"/>
  <c r="B279" i="15"/>
  <c r="A280" i="15"/>
  <c r="B280" i="15"/>
  <c r="A281" i="15"/>
  <c r="B281" i="15"/>
  <c r="A282" i="15"/>
  <c r="B282" i="15"/>
  <c r="A283" i="15"/>
  <c r="B283" i="15"/>
  <c r="A284" i="15"/>
  <c r="B284" i="15"/>
  <c r="A285" i="15"/>
  <c r="B285" i="15"/>
  <c r="A286" i="15"/>
  <c r="B286" i="15"/>
  <c r="A287" i="15"/>
  <c r="B287" i="15"/>
  <c r="A288" i="15"/>
  <c r="B288" i="15"/>
  <c r="A289" i="15"/>
  <c r="B289" i="15"/>
  <c r="A290" i="15"/>
  <c r="B290" i="15"/>
  <c r="A291" i="15"/>
  <c r="B291" i="15"/>
  <c r="A292" i="15"/>
  <c r="B292" i="15"/>
  <c r="A293" i="15"/>
  <c r="B293" i="15"/>
  <c r="A294" i="15"/>
  <c r="B294" i="15"/>
  <c r="A295" i="15"/>
  <c r="B295" i="15"/>
  <c r="A296" i="15"/>
  <c r="B296" i="15"/>
  <c r="A297" i="15"/>
  <c r="B297" i="15"/>
  <c r="A298" i="15"/>
  <c r="B298" i="15"/>
  <c r="A299" i="15"/>
  <c r="B299" i="15"/>
  <c r="A300" i="15"/>
  <c r="B300" i="15"/>
  <c r="A301" i="15"/>
  <c r="B301" i="15"/>
  <c r="A302" i="15"/>
  <c r="B302" i="15"/>
  <c r="A303" i="15"/>
  <c r="B303" i="15"/>
  <c r="A304" i="15"/>
  <c r="B304" i="15"/>
  <c r="A305" i="15"/>
  <c r="B305" i="15"/>
  <c r="A306" i="15"/>
  <c r="B306" i="15"/>
  <c r="A307" i="15"/>
  <c r="B307" i="15"/>
  <c r="A308" i="15"/>
  <c r="B308" i="15"/>
  <c r="A309" i="15"/>
  <c r="B309" i="15"/>
  <c r="A310" i="15"/>
  <c r="B310" i="15"/>
  <c r="A311" i="15"/>
  <c r="B311" i="15"/>
  <c r="A312" i="15"/>
  <c r="B312" i="15"/>
  <c r="A313" i="15"/>
  <c r="B313" i="15"/>
  <c r="A314" i="15"/>
  <c r="B314" i="15"/>
  <c r="A315" i="15"/>
  <c r="B315" i="15"/>
  <c r="A316" i="15"/>
  <c r="B316" i="15"/>
  <c r="A317" i="15"/>
  <c r="B317"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50" i="15"/>
  <c r="O22" i="20"/>
  <c r="O23" i="20"/>
  <c r="D213" i="20"/>
  <c r="D212" i="20"/>
  <c r="D214" i="20"/>
  <c r="D118" i="20"/>
  <c r="D114" i="20"/>
  <c r="D110" i="20"/>
  <c r="D103" i="20"/>
  <c r="D99" i="20"/>
  <c r="D117" i="20"/>
  <c r="D113" i="20"/>
  <c r="D109" i="20"/>
  <c r="D102" i="20"/>
  <c r="D98" i="20"/>
  <c r="D111" i="20"/>
  <c r="D100" i="20"/>
  <c r="D116" i="20"/>
  <c r="D112" i="20"/>
  <c r="D105" i="20"/>
  <c r="D101" i="20"/>
  <c r="D119" i="20"/>
  <c r="D115" i="20"/>
  <c r="D104" i="20"/>
  <c r="D211" i="20"/>
  <c r="A144" i="14"/>
  <c r="D29" i="20"/>
  <c r="D25" i="20"/>
  <c r="D28" i="20"/>
  <c r="D27" i="20"/>
  <c r="D26" i="20"/>
  <c r="A128" i="14"/>
  <c r="D108" i="20"/>
  <c r="D107" i="20"/>
  <c r="A117" i="14"/>
  <c r="D97" i="20"/>
  <c r="D71" i="20"/>
  <c r="D72" i="20"/>
  <c r="D70" i="20"/>
  <c r="D68" i="20"/>
  <c r="D172" i="20"/>
  <c r="D168" i="20"/>
  <c r="D155" i="20"/>
  <c r="D158" i="20"/>
  <c r="D169" i="20"/>
  <c r="D171" i="20"/>
  <c r="D167" i="20"/>
  <c r="D154" i="20"/>
  <c r="D165" i="20"/>
  <c r="D170" i="20"/>
  <c r="D166" i="20"/>
  <c r="D157" i="20"/>
  <c r="D153" i="20"/>
  <c r="D173" i="20"/>
  <c r="D156" i="20"/>
  <c r="D207" i="20"/>
  <c r="D120" i="20"/>
  <c r="D206" i="20"/>
  <c r="D205" i="20"/>
  <c r="D208" i="20"/>
  <c r="A233" i="14"/>
  <c r="D146" i="20"/>
  <c r="A169" i="14"/>
  <c r="A199" i="14"/>
  <c r="A228" i="14"/>
  <c r="J163" i="10"/>
  <c r="J235" i="10"/>
  <c r="J230" i="10"/>
  <c r="J206" i="10"/>
  <c r="J202" i="10"/>
  <c r="J198" i="10"/>
  <c r="J194" i="10"/>
  <c r="J191" i="10"/>
  <c r="J187" i="10"/>
  <c r="J183" i="10"/>
  <c r="J171" i="10"/>
  <c r="J164" i="10"/>
  <c r="J149" i="10"/>
  <c r="J145" i="10"/>
  <c r="J141" i="10"/>
  <c r="J111" i="10"/>
  <c r="J106" i="10"/>
  <c r="J102" i="10"/>
  <c r="J98" i="10"/>
  <c r="J94" i="10"/>
  <c r="J84" i="10"/>
  <c r="J80" i="10"/>
  <c r="J76" i="10"/>
  <c r="J71" i="10"/>
  <c r="J67" i="10"/>
  <c r="J62" i="10"/>
  <c r="J234" i="10"/>
  <c r="J229" i="10"/>
  <c r="J205" i="10"/>
  <c r="J201" i="10"/>
  <c r="J197" i="10"/>
  <c r="J193" i="10"/>
  <c r="J190" i="10"/>
  <c r="J186" i="10"/>
  <c r="J182" i="10"/>
  <c r="J179" i="10"/>
  <c r="J207" i="10"/>
  <c r="J199" i="10"/>
  <c r="J184" i="10"/>
  <c r="J177" i="10"/>
  <c r="J166" i="10"/>
  <c r="J150" i="10"/>
  <c r="J144" i="10"/>
  <c r="J139" i="10"/>
  <c r="J104" i="10"/>
  <c r="J99" i="10"/>
  <c r="J93" i="10"/>
  <c r="J85" i="10"/>
  <c r="J79" i="10"/>
  <c r="J73" i="10"/>
  <c r="J68" i="10"/>
  <c r="J61" i="10"/>
  <c r="J233" i="10"/>
  <c r="J189" i="10"/>
  <c r="J165" i="10"/>
  <c r="J143" i="10"/>
  <c r="J97" i="10"/>
  <c r="J78" i="10"/>
  <c r="J66" i="10"/>
  <c r="J195" i="10"/>
  <c r="J101" i="10"/>
  <c r="J70" i="10"/>
  <c r="J200" i="10"/>
  <c r="J178" i="10"/>
  <c r="J151" i="10"/>
  <c r="J100" i="10"/>
  <c r="J89" i="10"/>
  <c r="J69" i="10"/>
  <c r="J228" i="10"/>
  <c r="J196" i="10"/>
  <c r="J181" i="10"/>
  <c r="J148" i="10"/>
  <c r="J138" i="10"/>
  <c r="J103" i="10"/>
  <c r="J92" i="10"/>
  <c r="J83" i="10"/>
  <c r="J72" i="10"/>
  <c r="J203" i="10"/>
  <c r="J147" i="10"/>
  <c r="J96" i="10"/>
  <c r="J82" i="10"/>
  <c r="J64" i="10"/>
  <c r="J146" i="10"/>
  <c r="J105" i="10"/>
  <c r="J74" i="10"/>
  <c r="J227" i="10"/>
  <c r="J188" i="10"/>
  <c r="J142" i="10"/>
  <c r="J107" i="10"/>
  <c r="J91" i="10"/>
  <c r="J77" i="10"/>
  <c r="J185" i="10"/>
  <c r="J167" i="10"/>
  <c r="J140" i="10"/>
  <c r="J95" i="10"/>
  <c r="J81" i="10"/>
  <c r="J63" i="10"/>
  <c r="N47" i="20"/>
  <c r="N49" i="20"/>
  <c r="N45" i="20"/>
  <c r="N48" i="20"/>
  <c r="N46" i="20"/>
  <c r="D53" i="20"/>
  <c r="D52" i="20"/>
  <c r="D210" i="20"/>
  <c r="D51" i="20"/>
  <c r="D121" i="20"/>
  <c r="D50" i="20"/>
  <c r="D255" i="20"/>
  <c r="D251" i="20"/>
  <c r="D247" i="20"/>
  <c r="D253" i="20"/>
  <c r="D248" i="20"/>
  <c r="D252" i="20"/>
  <c r="D246" i="20"/>
  <c r="D250" i="20"/>
  <c r="D254" i="20"/>
  <c r="D249" i="20"/>
  <c r="D256" i="20"/>
  <c r="D245" i="20"/>
  <c r="D203" i="20"/>
  <c r="D202" i="20"/>
  <c r="D159" i="20"/>
  <c r="D54" i="20"/>
  <c r="D24" i="20"/>
  <c r="D150" i="20"/>
  <c r="D61" i="20"/>
  <c r="D57" i="20"/>
  <c r="D149" i="20"/>
  <c r="D60" i="20"/>
  <c r="D56" i="20"/>
  <c r="D152" i="20"/>
  <c r="D59" i="20"/>
  <c r="D151" i="20"/>
  <c r="D147" i="20"/>
  <c r="D62" i="20"/>
  <c r="D58" i="20"/>
  <c r="D148" i="20"/>
  <c r="D63" i="20"/>
  <c r="D55" i="20"/>
  <c r="D22" i="20"/>
  <c r="D21" i="20"/>
  <c r="D18" i="20"/>
  <c r="D20" i="20"/>
  <c r="D209" i="20"/>
  <c r="D19" i="20"/>
  <c r="D243" i="20"/>
  <c r="D239" i="20"/>
  <c r="D235" i="20"/>
  <c r="D231" i="20"/>
  <c r="D227" i="20"/>
  <c r="D223" i="20"/>
  <c r="D217" i="20"/>
  <c r="D242" i="20"/>
  <c r="D237" i="20"/>
  <c r="D232" i="20"/>
  <c r="D226" i="20"/>
  <c r="D221" i="20"/>
  <c r="D218" i="20"/>
  <c r="D49" i="20"/>
  <c r="D45" i="20"/>
  <c r="D41" i="20"/>
  <c r="D15" i="20"/>
  <c r="D11" i="20"/>
  <c r="D7" i="20"/>
  <c r="D3" i="20"/>
  <c r="D241" i="20"/>
  <c r="D236" i="20"/>
  <c r="D230" i="20"/>
  <c r="D225" i="20"/>
  <c r="D220" i="20"/>
  <c r="D216" i="20"/>
  <c r="D48" i="20"/>
  <c r="D44" i="20"/>
  <c r="D14" i="20"/>
  <c r="D10" i="20"/>
  <c r="D6" i="20"/>
  <c r="D240" i="20"/>
  <c r="D224" i="20"/>
  <c r="D234" i="20"/>
  <c r="D43" i="20"/>
  <c r="D244" i="20"/>
  <c r="D238" i="20"/>
  <c r="D233" i="20"/>
  <c r="D228" i="20"/>
  <c r="D222" i="20"/>
  <c r="D219" i="20"/>
  <c r="D46" i="20"/>
  <c r="D42" i="20"/>
  <c r="D16" i="20"/>
  <c r="D12" i="20"/>
  <c r="D8" i="20"/>
  <c r="D4" i="20"/>
  <c r="D229" i="20"/>
  <c r="D47" i="20"/>
  <c r="D13" i="20"/>
  <c r="D9" i="20"/>
  <c r="D5" i="20"/>
  <c r="D17" i="20"/>
  <c r="N28" i="20"/>
  <c r="N27" i="20"/>
  <c r="N26" i="20"/>
  <c r="N29" i="20"/>
  <c r="J216" i="10"/>
  <c r="J219" i="10"/>
  <c r="J218" i="10"/>
  <c r="J220" i="10"/>
  <c r="J212" i="10"/>
  <c r="J217" i="10"/>
  <c r="J215" i="10"/>
  <c r="J214" i="10"/>
  <c r="J213" i="10"/>
  <c r="J135" i="10"/>
  <c r="J114" i="10"/>
  <c r="J129" i="10"/>
  <c r="J238" i="10"/>
  <c r="J236" i="10"/>
  <c r="J134" i="10"/>
  <c r="J156" i="10"/>
  <c r="J158" i="10"/>
  <c r="J123" i="10"/>
  <c r="J127" i="10"/>
  <c r="J119" i="10"/>
  <c r="J154" i="10"/>
  <c r="J130" i="10"/>
  <c r="J125" i="10"/>
  <c r="J161" i="10"/>
  <c r="J160" i="10"/>
  <c r="J159" i="10"/>
  <c r="J153" i="10"/>
  <c r="J155" i="10"/>
  <c r="J116" i="10"/>
  <c r="J157" i="10"/>
  <c r="J132" i="10"/>
  <c r="J115" i="10"/>
  <c r="J131" i="10"/>
  <c r="J133" i="10"/>
  <c r="J126" i="10"/>
  <c r="J128" i="10"/>
  <c r="J124" i="10"/>
  <c r="J122" i="10"/>
  <c r="J117" i="10"/>
  <c r="J118" i="10"/>
  <c r="J120" i="10"/>
  <c r="J112" i="10"/>
  <c r="J113" i="10"/>
  <c r="J175" i="10"/>
  <c r="J174" i="10"/>
  <c r="J173" i="10"/>
  <c r="J176" i="10"/>
  <c r="J172" i="10"/>
  <c r="J168" i="10"/>
  <c r="J169" i="10"/>
  <c r="J170" i="10"/>
  <c r="B61" i="1"/>
  <c r="B59" i="10" s="1"/>
  <c r="B57" i="1"/>
  <c r="B55" i="10" s="1"/>
  <c r="B60" i="1"/>
  <c r="B64" i="14" s="1"/>
  <c r="B56" i="1"/>
  <c r="B54" i="10" s="1"/>
  <c r="B59" i="1"/>
  <c r="B63" i="14" s="1"/>
  <c r="B55" i="1"/>
  <c r="B53" i="10" s="1"/>
  <c r="B58" i="1"/>
  <c r="B54" i="1"/>
  <c r="B58" i="14" s="1"/>
  <c r="B276" i="1"/>
  <c r="B261" i="1"/>
  <c r="B265" i="14" s="1"/>
  <c r="B245" i="1"/>
  <c r="B234" i="1"/>
  <c r="B238" i="14" s="1"/>
  <c r="B218" i="1"/>
  <c r="B222" i="14" s="1"/>
  <c r="B202" i="1"/>
  <c r="B187" i="1"/>
  <c r="B283" i="1"/>
  <c r="B287" i="14" s="1"/>
  <c r="B268" i="1"/>
  <c r="B252" i="1"/>
  <c r="B256" i="14" s="1"/>
  <c r="B238" i="1"/>
  <c r="B242" i="14" s="1"/>
  <c r="B209" i="1"/>
  <c r="B213" i="14" s="1"/>
  <c r="B194" i="1"/>
  <c r="B182" i="1"/>
  <c r="B274" i="1"/>
  <c r="B259" i="1"/>
  <c r="B263" i="14" s="1"/>
  <c r="B243" i="1"/>
  <c r="B232" i="1"/>
  <c r="B236" i="14"/>
  <c r="B216" i="1"/>
  <c r="B200" i="1"/>
  <c r="B204" i="14" s="1"/>
  <c r="B185" i="1"/>
  <c r="B189" i="14" s="1"/>
  <c r="B277" i="1"/>
  <c r="B281" i="14" s="1"/>
  <c r="B262" i="1"/>
  <c r="B246" i="1"/>
  <c r="B250" i="14" s="1"/>
  <c r="B219" i="1"/>
  <c r="B203" i="1"/>
  <c r="B207" i="14" s="1"/>
  <c r="B188" i="1"/>
  <c r="B184" i="1"/>
  <c r="B188" i="14" s="1"/>
  <c r="B280" i="1"/>
  <c r="B284" i="14" s="1"/>
  <c r="B191" i="1"/>
  <c r="B195" i="14" s="1"/>
  <c r="B256" i="1"/>
  <c r="B263" i="1"/>
  <c r="B267" i="14" s="1"/>
  <c r="B189" i="1"/>
  <c r="B236" i="1"/>
  <c r="B192" i="1"/>
  <c r="B257" i="1"/>
  <c r="B261" i="14" s="1"/>
  <c r="B230" i="1"/>
  <c r="B214" i="1"/>
  <c r="B198" i="1"/>
  <c r="B202" i="14" s="1"/>
  <c r="B279" i="1"/>
  <c r="B283" i="14" s="1"/>
  <c r="B264" i="1"/>
  <c r="B268" i="14" s="1"/>
  <c r="B248" i="1"/>
  <c r="B221" i="1"/>
  <c r="B205" i="1"/>
  <c r="B190" i="1"/>
  <c r="B175" i="1"/>
  <c r="B179" i="14" s="1"/>
  <c r="B271" i="1"/>
  <c r="B255" i="1"/>
  <c r="B259" i="14" s="1"/>
  <c r="B241" i="1"/>
  <c r="B245" i="14" s="1"/>
  <c r="B225" i="1"/>
  <c r="B229" i="14" s="1"/>
  <c r="B212" i="1"/>
  <c r="B216" i="14" s="1"/>
  <c r="B258" i="1"/>
  <c r="B262" i="14" s="1"/>
  <c r="B231" i="1"/>
  <c r="B235" i="14" s="1"/>
  <c r="B215" i="1"/>
  <c r="B199" i="1"/>
  <c r="B265" i="1"/>
  <c r="B176" i="1"/>
  <c r="B266" i="1"/>
  <c r="B284" i="1"/>
  <c r="B269" i="1"/>
  <c r="B253" i="1"/>
  <c r="B257" i="14" s="1"/>
  <c r="B239" i="1"/>
  <c r="B243" i="14" s="1"/>
  <c r="B210" i="1"/>
  <c r="B275" i="1"/>
  <c r="B279" i="14" s="1"/>
  <c r="B260" i="1"/>
  <c r="B244" i="1"/>
  <c r="B248" i="14" s="1"/>
  <c r="B233" i="1"/>
  <c r="B237" i="14" s="1"/>
  <c r="B217" i="1"/>
  <c r="B221" i="14" s="1"/>
  <c r="B201" i="1"/>
  <c r="B186" i="1"/>
  <c r="B282" i="1"/>
  <c r="B267" i="1"/>
  <c r="B271" i="14" s="1"/>
  <c r="B251" i="1"/>
  <c r="B237" i="1"/>
  <c r="B241" i="14" s="1"/>
  <c r="B208" i="1"/>
  <c r="B193" i="1"/>
  <c r="B197" i="14" s="1"/>
  <c r="B178" i="1"/>
  <c r="B182" i="14" s="1"/>
  <c r="B270" i="1"/>
  <c r="B274" i="14" s="1"/>
  <c r="B254" i="1"/>
  <c r="B240" i="1"/>
  <c r="B244" i="14" s="1"/>
  <c r="B211" i="1"/>
  <c r="B215" i="14" s="1"/>
  <c r="B249" i="1"/>
  <c r="B253" i="14" s="1"/>
  <c r="B206" i="1"/>
  <c r="B210" i="14" s="1"/>
  <c r="B213" i="1"/>
  <c r="B217" i="14" s="1"/>
  <c r="B278" i="1"/>
  <c r="B220" i="1"/>
  <c r="B281" i="1"/>
  <c r="B223" i="1"/>
  <c r="B227" i="14" s="1"/>
  <c r="B177" i="1"/>
  <c r="B222" i="1"/>
  <c r="B197" i="1"/>
  <c r="B247" i="1"/>
  <c r="B251" i="14" s="1"/>
  <c r="B204" i="1"/>
  <c r="B250" i="1"/>
  <c r="B254" i="14" s="1"/>
  <c r="J208" i="10"/>
  <c r="J210" i="10"/>
  <c r="J209" i="10"/>
  <c r="J211" i="10"/>
  <c r="J231" i="10"/>
  <c r="J244" i="10"/>
  <c r="J242" i="10"/>
  <c r="J59" i="10"/>
  <c r="J55" i="10"/>
  <c r="J51" i="10"/>
  <c r="J45" i="10"/>
  <c r="J245" i="10"/>
  <c r="J46" i="10"/>
  <c r="J241" i="10"/>
  <c r="J58" i="10"/>
  <c r="J54" i="10"/>
  <c r="J48" i="10"/>
  <c r="J243" i="10"/>
  <c r="J56" i="10"/>
  <c r="J240" i="10"/>
  <c r="J152" i="10"/>
  <c r="J57" i="10"/>
  <c r="J53" i="10"/>
  <c r="J47" i="10"/>
  <c r="J31" i="10"/>
  <c r="J52" i="10"/>
  <c r="J225" i="10"/>
  <c r="J224" i="10"/>
  <c r="J222" i="10"/>
  <c r="J223" i="10"/>
  <c r="J136" i="10"/>
  <c r="J260" i="10"/>
  <c r="J255" i="10"/>
  <c r="J252" i="10"/>
  <c r="J248" i="10"/>
  <c r="J256" i="10"/>
  <c r="J259" i="10"/>
  <c r="J258" i="10"/>
  <c r="J257" i="10"/>
  <c r="J254" i="10"/>
  <c r="J251" i="10"/>
  <c r="J253" i="10"/>
  <c r="J250" i="10"/>
  <c r="J249" i="10"/>
  <c r="J247" i="10"/>
  <c r="J246" i="10"/>
  <c r="J237" i="10"/>
  <c r="E264" i="10"/>
  <c r="H266" i="10"/>
  <c r="C263" i="10"/>
  <c r="D267" i="10"/>
  <c r="I267" i="10"/>
  <c r="G265" i="10"/>
  <c r="D263" i="10"/>
  <c r="D264" i="10"/>
  <c r="E268" i="10"/>
  <c r="E266" i="10"/>
  <c r="C266" i="10"/>
  <c r="H263" i="10"/>
  <c r="F267" i="10"/>
  <c r="D265" i="10"/>
  <c r="C264" i="10"/>
  <c r="I266" i="10"/>
  <c r="F264" i="10"/>
  <c r="G264" i="10"/>
  <c r="H267" i="10"/>
  <c r="F268" i="10"/>
  <c r="G268" i="10"/>
  <c r="C268" i="10"/>
  <c r="I265" i="10"/>
  <c r="G263" i="10"/>
  <c r="E263" i="10"/>
  <c r="D266" i="10"/>
  <c r="F266" i="10"/>
  <c r="I264" i="10"/>
  <c r="C267" i="10"/>
  <c r="E265" i="10"/>
  <c r="D268" i="10"/>
  <c r="G266" i="10"/>
  <c r="H265" i="10"/>
  <c r="H264" i="10"/>
  <c r="I263" i="10"/>
  <c r="E267" i="10"/>
  <c r="F265" i="10"/>
  <c r="C265" i="10"/>
  <c r="G267" i="10"/>
  <c r="F263" i="10"/>
  <c r="I268" i="10"/>
  <c r="H268" i="10"/>
  <c r="J262" i="10"/>
  <c r="J261" i="10"/>
  <c r="C276" i="10"/>
  <c r="D274" i="10"/>
  <c r="D275" i="10"/>
  <c r="G276" i="10"/>
  <c r="G272" i="10"/>
  <c r="H280" i="10"/>
  <c r="H274" i="10"/>
  <c r="G275" i="10"/>
  <c r="G278" i="10"/>
  <c r="E275" i="10"/>
  <c r="E272" i="10"/>
  <c r="I271" i="10"/>
  <c r="D277" i="10"/>
  <c r="D281" i="10"/>
  <c r="D270" i="10"/>
  <c r="E278" i="10"/>
  <c r="G273" i="10"/>
  <c r="E274" i="10"/>
  <c r="H275" i="10"/>
  <c r="D271" i="10"/>
  <c r="F278" i="10"/>
  <c r="C273" i="10"/>
  <c r="H276" i="10"/>
  <c r="F277" i="10"/>
  <c r="E280" i="10"/>
  <c r="C278" i="10"/>
  <c r="C281" i="10"/>
  <c r="C271" i="10"/>
  <c r="D280" i="10"/>
  <c r="H273" i="10"/>
  <c r="D278" i="10"/>
  <c r="G274" i="10"/>
  <c r="I280" i="10"/>
  <c r="F280" i="10"/>
  <c r="C275" i="10"/>
  <c r="H277" i="10"/>
  <c r="E276" i="10"/>
  <c r="F279" i="10"/>
  <c r="H279" i="10"/>
  <c r="F271" i="10"/>
  <c r="G281" i="10"/>
  <c r="C279" i="10"/>
  <c r="F275" i="10"/>
  <c r="E277" i="10"/>
  <c r="I270" i="10"/>
  <c r="I278" i="10"/>
  <c r="F276" i="10"/>
  <c r="E279" i="10"/>
  <c r="E271" i="10"/>
  <c r="H270" i="10"/>
  <c r="E270" i="10"/>
  <c r="H272" i="10"/>
  <c r="C270" i="10"/>
  <c r="F272" i="10"/>
  <c r="F274" i="10"/>
  <c r="D276" i="10"/>
  <c r="F281" i="10"/>
  <c r="G280" i="10"/>
  <c r="E281" i="10"/>
  <c r="I275" i="10"/>
  <c r="D279" i="10"/>
  <c r="I281" i="10"/>
  <c r="H281" i="10"/>
  <c r="I276" i="10"/>
  <c r="J276" i="10"/>
  <c r="H271" i="10"/>
  <c r="G279" i="10"/>
  <c r="F270" i="10"/>
  <c r="G270" i="10"/>
  <c r="I274" i="10"/>
  <c r="C272" i="10"/>
  <c r="C277" i="10"/>
  <c r="I277" i="10"/>
  <c r="D272" i="10"/>
  <c r="I272" i="10"/>
  <c r="C280" i="10"/>
  <c r="G271" i="10"/>
  <c r="E273" i="10"/>
  <c r="C274" i="10"/>
  <c r="F273" i="10"/>
  <c r="I273" i="10"/>
  <c r="J273" i="10"/>
  <c r="D273" i="10"/>
  <c r="I279" i="10"/>
  <c r="G277" i="10"/>
  <c r="H278" i="10"/>
  <c r="J268" i="10"/>
  <c r="J267" i="10"/>
  <c r="J265" i="10"/>
  <c r="J266" i="10"/>
  <c r="J264" i="10"/>
  <c r="J263" i="10"/>
  <c r="J270" i="10"/>
  <c r="J271" i="10"/>
  <c r="J278" i="10"/>
  <c r="J280" i="10"/>
  <c r="J277" i="10"/>
  <c r="J281" i="10"/>
  <c r="J272" i="10"/>
  <c r="J275" i="10"/>
  <c r="J279" i="10"/>
  <c r="J274" i="10"/>
  <c r="B94" i="14"/>
  <c r="B264" i="14"/>
  <c r="B41" i="14"/>
  <c r="B277" i="14"/>
  <c r="B33" i="10"/>
  <c r="B34" i="10"/>
  <c r="B119" i="10" l="1"/>
  <c r="N73" i="20"/>
  <c r="B70" i="10"/>
  <c r="N151" i="20"/>
  <c r="D31" i="20"/>
  <c r="N90" i="20"/>
  <c r="N142" i="20"/>
  <c r="N158" i="20"/>
  <c r="D79" i="20"/>
  <c r="N103" i="20"/>
  <c r="B109" i="10"/>
  <c r="N139" i="20"/>
  <c r="N99" i="20"/>
  <c r="N124" i="20"/>
  <c r="N77" i="20"/>
  <c r="D82" i="20"/>
  <c r="N78" i="20"/>
  <c r="K88" i="20" s="1"/>
  <c r="B134" i="10"/>
  <c r="B179" i="10"/>
  <c r="B97" i="10"/>
  <c r="P23" i="20"/>
  <c r="A187" i="14"/>
  <c r="D35" i="20"/>
  <c r="N182" i="20"/>
  <c r="N202" i="20"/>
  <c r="D36" i="20"/>
  <c r="D40" i="20"/>
  <c r="N199" i="20"/>
  <c r="D33" i="20"/>
  <c r="D163" i="20"/>
  <c r="D39" i="20"/>
  <c r="D34" i="20"/>
  <c r="D32" i="20"/>
  <c r="N191" i="20"/>
  <c r="N177" i="20"/>
  <c r="D30" i="20"/>
  <c r="N169" i="20"/>
  <c r="D37" i="20"/>
  <c r="D164" i="20"/>
  <c r="N170" i="20"/>
  <c r="D162" i="20"/>
  <c r="N252" i="20"/>
  <c r="N146" i="20"/>
  <c r="K6" i="2"/>
  <c r="J6" i="2" s="1"/>
  <c r="K50" i="20"/>
  <c r="K51" i="20"/>
  <c r="K52" i="20"/>
  <c r="P21" i="20"/>
  <c r="K53" i="20"/>
  <c r="K56" i="20"/>
  <c r="B87" i="10"/>
  <c r="B141" i="10"/>
  <c r="N70" i="20"/>
  <c r="K70" i="20" s="1"/>
  <c r="B80" i="10"/>
  <c r="B89" i="10"/>
  <c r="D65" i="20"/>
  <c r="N75" i="20"/>
  <c r="N130" i="20"/>
  <c r="D78" i="20"/>
  <c r="N115" i="20"/>
  <c r="N197" i="20"/>
  <c r="N201" i="20"/>
  <c r="B219" i="10"/>
  <c r="B63" i="10"/>
  <c r="B142" i="10"/>
  <c r="D90" i="20"/>
  <c r="N110" i="20"/>
  <c r="B100" i="10"/>
  <c r="N178" i="20"/>
  <c r="B157" i="10"/>
  <c r="A66" i="14"/>
  <c r="N123" i="20"/>
  <c r="N67" i="20"/>
  <c r="N179" i="20"/>
  <c r="D95" i="20"/>
  <c r="B174" i="10"/>
  <c r="B124" i="10"/>
  <c r="N144" i="20"/>
  <c r="D92" i="20"/>
  <c r="N63" i="20"/>
  <c r="N138" i="20"/>
  <c r="K54" i="20"/>
  <c r="N203" i="20"/>
  <c r="N161" i="20"/>
  <c r="B191" i="10"/>
  <c r="B61" i="10"/>
  <c r="N180" i="20"/>
  <c r="N145" i="20"/>
  <c r="B281" i="10"/>
  <c r="N54" i="20"/>
  <c r="N137" i="20"/>
  <c r="N149" i="20"/>
  <c r="N134" i="20"/>
  <c r="N57" i="20"/>
  <c r="B216" i="10"/>
  <c r="N52" i="20"/>
  <c r="B172" i="10"/>
  <c r="D87" i="20"/>
  <c r="N59" i="20"/>
  <c r="N235" i="20"/>
  <c r="B104" i="10"/>
  <c r="K55" i="20"/>
  <c r="N86" i="20"/>
  <c r="B105" i="10"/>
  <c r="N88" i="20"/>
  <c r="N93" i="20"/>
  <c r="B76" i="10"/>
  <c r="N129" i="20"/>
  <c r="D67" i="20"/>
  <c r="N56" i="20"/>
  <c r="B107" i="10"/>
  <c r="N159" i="20"/>
  <c r="N194" i="20"/>
  <c r="N120" i="20"/>
  <c r="N60" i="20"/>
  <c r="N174" i="20"/>
  <c r="N215" i="20"/>
  <c r="N204" i="20"/>
  <c r="N200" i="20"/>
  <c r="B217" i="10"/>
  <c r="B183" i="10"/>
  <c r="B212" i="10"/>
  <c r="N53" i="20"/>
  <c r="D69" i="20"/>
  <c r="B108" i="10"/>
  <c r="B127" i="10"/>
  <c r="N72" i="20"/>
  <c r="N172" i="20"/>
  <c r="N91" i="20"/>
  <c r="N109" i="20"/>
  <c r="D81" i="20"/>
  <c r="N97" i="20"/>
  <c r="N100" i="20"/>
  <c r="N101" i="20"/>
  <c r="B198" i="10"/>
  <c r="B227" i="10"/>
  <c r="B199" i="10"/>
  <c r="D73" i="20"/>
  <c r="K58" i="20"/>
  <c r="K102" i="20"/>
  <c r="K103" i="20"/>
  <c r="N111" i="20"/>
  <c r="N50" i="20"/>
  <c r="N108" i="20"/>
  <c r="N190" i="20"/>
  <c r="B194" i="10"/>
  <c r="N128" i="20"/>
  <c r="N94" i="20"/>
  <c r="N92" i="20"/>
  <c r="N55" i="20"/>
  <c r="N51" i="20"/>
  <c r="N141" i="20"/>
  <c r="N207" i="20"/>
  <c r="N85" i="20"/>
  <c r="D66" i="20"/>
  <c r="N168" i="20"/>
  <c r="B178" i="10"/>
  <c r="N82" i="20"/>
  <c r="N229" i="20"/>
  <c r="N175" i="20"/>
  <c r="N79" i="20"/>
  <c r="K81" i="20" s="1"/>
  <c r="N119" i="20"/>
  <c r="B72" i="10"/>
  <c r="B64" i="10"/>
  <c r="N64" i="20"/>
  <c r="N71" i="20"/>
  <c r="D83" i="20"/>
  <c r="D94" i="20"/>
  <c r="D88" i="20"/>
  <c r="B186" i="10"/>
  <c r="B73" i="10"/>
  <c r="B132" i="10"/>
  <c r="B151" i="10"/>
  <c r="K104" i="20"/>
  <c r="N184" i="20"/>
  <c r="N105" i="20"/>
  <c r="D89" i="20"/>
  <c r="N74" i="20"/>
  <c r="B205" i="10"/>
  <c r="N140" i="20"/>
  <c r="N87" i="20"/>
  <c r="N125" i="20"/>
  <c r="N122" i="20"/>
  <c r="B129" i="10"/>
  <c r="D96" i="20"/>
  <c r="N107" i="20"/>
  <c r="N195" i="20"/>
  <c r="N208" i="20"/>
  <c r="N211" i="20"/>
  <c r="B213" i="10"/>
  <c r="B166" i="10"/>
  <c r="N80" i="20"/>
  <c r="N83" i="20"/>
  <c r="N181" i="20"/>
  <c r="N136" i="20"/>
  <c r="D86" i="20"/>
  <c r="B131" i="10"/>
  <c r="B167" i="10"/>
  <c r="N113" i="20"/>
  <c r="N162" i="20"/>
  <c r="N189" i="20"/>
  <c r="N106" i="20"/>
  <c r="B229" i="10"/>
  <c r="N112" i="20"/>
  <c r="N89" i="20"/>
  <c r="N209" i="20"/>
  <c r="N102" i="20"/>
  <c r="N65" i="20"/>
  <c r="N185" i="20"/>
  <c r="N213" i="20"/>
  <c r="N127" i="20"/>
  <c r="B96" i="10"/>
  <c r="B116" i="10"/>
  <c r="B169" i="10"/>
  <c r="K105" i="20"/>
  <c r="K221" i="20"/>
  <c r="K222" i="20"/>
  <c r="K226" i="20"/>
  <c r="K227" i="20"/>
  <c r="K59" i="20"/>
  <c r="K238" i="20"/>
  <c r="K62" i="20"/>
  <c r="K242" i="20"/>
  <c r="K63" i="20"/>
  <c r="K243" i="20"/>
  <c r="K97" i="20"/>
  <c r="K245" i="20"/>
  <c r="K98" i="20"/>
  <c r="K249" i="20"/>
  <c r="K99" i="20"/>
  <c r="K252" i="20"/>
  <c r="K100" i="20"/>
  <c r="K253" i="20"/>
  <c r="K101" i="20"/>
  <c r="K256" i="20"/>
  <c r="N232" i="20"/>
  <c r="K220" i="20"/>
  <c r="K236" i="20"/>
  <c r="K237" i="20"/>
  <c r="K254" i="20"/>
  <c r="K223" i="20"/>
  <c r="K239" i="20"/>
  <c r="K255" i="20"/>
  <c r="K224" i="20"/>
  <c r="K240" i="20"/>
  <c r="N244" i="20"/>
  <c r="B263" i="10"/>
  <c r="N241" i="20"/>
  <c r="A246" i="14"/>
  <c r="N222" i="20"/>
  <c r="K225" i="20"/>
  <c r="K241" i="20"/>
  <c r="K163" i="20"/>
  <c r="K164" i="20"/>
  <c r="K165" i="20"/>
  <c r="K228" i="20"/>
  <c r="K244" i="20"/>
  <c r="K166" i="20"/>
  <c r="K167" i="20"/>
  <c r="K229" i="20"/>
  <c r="D91" i="20"/>
  <c r="B86" i="10"/>
  <c r="N104" i="20"/>
  <c r="N247" i="20"/>
  <c r="N152" i="20"/>
  <c r="N205" i="20"/>
  <c r="N84" i="20"/>
  <c r="N256" i="20"/>
  <c r="N98" i="20"/>
  <c r="D84" i="20"/>
  <c r="B233" i="10"/>
  <c r="B242" i="10"/>
  <c r="B91" i="10"/>
  <c r="K230" i="20"/>
  <c r="K246" i="20"/>
  <c r="K168" i="20"/>
  <c r="N217" i="20"/>
  <c r="B257" i="10"/>
  <c r="K57" i="20"/>
  <c r="K231" i="20"/>
  <c r="K247" i="20"/>
  <c r="K169" i="20"/>
  <c r="K216" i="20"/>
  <c r="K232" i="20"/>
  <c r="K248" i="20"/>
  <c r="K170" i="20"/>
  <c r="K217" i="20"/>
  <c r="K233" i="20"/>
  <c r="K171" i="20"/>
  <c r="K60" i="20"/>
  <c r="K218" i="20"/>
  <c r="K234" i="20"/>
  <c r="K250" i="20"/>
  <c r="K172" i="20"/>
  <c r="N251" i="20"/>
  <c r="B222" i="10"/>
  <c r="N219" i="20"/>
  <c r="D215" i="20"/>
  <c r="N233" i="20"/>
  <c r="B275" i="10"/>
  <c r="N239" i="20"/>
  <c r="B224" i="10"/>
  <c r="N237" i="20"/>
  <c r="B223" i="10"/>
  <c r="N254" i="20"/>
  <c r="N228" i="20"/>
  <c r="N238" i="20"/>
  <c r="B252" i="10"/>
  <c r="N216" i="20"/>
  <c r="B271" i="10"/>
  <c r="N250" i="20"/>
  <c r="N224" i="20"/>
  <c r="K61" i="20"/>
  <c r="K219" i="20"/>
  <c r="K173" i="20"/>
  <c r="P22" i="20"/>
  <c r="B103" i="14"/>
  <c r="B131" i="14"/>
  <c r="E21" i="2"/>
  <c r="B111" i="14"/>
  <c r="B237" i="10"/>
  <c r="B225" i="10"/>
  <c r="N253" i="20"/>
  <c r="N206" i="20"/>
  <c r="N255" i="20"/>
  <c r="N164" i="20"/>
  <c r="B196" i="10"/>
  <c r="B268" i="10"/>
  <c r="B253" i="10"/>
  <c r="N249" i="20"/>
  <c r="F21" i="2"/>
  <c r="H67" i="14"/>
  <c r="R50" i="20" s="1"/>
  <c r="O53" i="20"/>
  <c r="F65" i="1"/>
  <c r="F64" i="1"/>
  <c r="B201" i="10"/>
  <c r="B208" i="14"/>
  <c r="B235" i="10"/>
  <c r="N220" i="20"/>
  <c r="B88" i="10"/>
  <c r="N246" i="20"/>
  <c r="N225" i="20"/>
  <c r="N227" i="20"/>
  <c r="B208" i="10"/>
  <c r="B262" i="10"/>
  <c r="B240" i="10"/>
  <c r="D130" i="18"/>
  <c r="D179" i="18"/>
  <c r="D269" i="18"/>
  <c r="B156" i="18"/>
  <c r="D127" i="18"/>
  <c r="C206" i="18"/>
  <c r="B244" i="18"/>
  <c r="D236" i="18"/>
  <c r="C213" i="18"/>
  <c r="B189" i="18"/>
  <c r="B269" i="18"/>
  <c r="D156" i="18"/>
  <c r="B127" i="18"/>
  <c r="C112" i="18"/>
  <c r="B155" i="18"/>
  <c r="B102" i="18"/>
  <c r="B75" i="18"/>
  <c r="C121" i="18"/>
  <c r="B110" i="18"/>
  <c r="B83" i="18"/>
  <c r="C149" i="18"/>
  <c r="C261" i="18"/>
  <c r="C237" i="18"/>
  <c r="D206" i="18"/>
  <c r="C179" i="18"/>
  <c r="C246" i="18"/>
  <c r="D271" i="18"/>
  <c r="C244" i="18"/>
  <c r="D213" i="18"/>
  <c r="D189" i="18"/>
  <c r="C188" i="18"/>
  <c r="D205" i="18"/>
  <c r="D75" i="18"/>
  <c r="D110" i="18"/>
  <c r="C83" i="18"/>
  <c r="B133" i="18"/>
  <c r="C120" i="18"/>
  <c r="B92" i="18"/>
  <c r="B69" i="18"/>
  <c r="D261" i="18"/>
  <c r="B237" i="18"/>
  <c r="C190" i="18"/>
  <c r="C207" i="18"/>
  <c r="B252" i="18"/>
  <c r="B186" i="18"/>
  <c r="D254" i="18"/>
  <c r="D200" i="18"/>
  <c r="D188" i="18"/>
  <c r="B129" i="18"/>
  <c r="D129" i="18"/>
  <c r="B147" i="18"/>
  <c r="D74" i="18"/>
  <c r="D270" i="18"/>
  <c r="D68" i="18"/>
  <c r="C111" i="18"/>
  <c r="D140" i="18"/>
  <c r="B68" i="18"/>
  <c r="C139" i="18"/>
  <c r="D111" i="18"/>
  <c r="C84" i="18"/>
  <c r="B93" i="18"/>
  <c r="C133" i="18"/>
  <c r="D120" i="18"/>
  <c r="C92" i="18"/>
  <c r="C245" i="18"/>
  <c r="C214" i="18"/>
  <c r="D190" i="18"/>
  <c r="C252" i="18"/>
  <c r="C197" i="18"/>
  <c r="B196" i="18"/>
  <c r="B130" i="18"/>
  <c r="D226" i="18"/>
  <c r="C140" i="18"/>
  <c r="B139" i="18"/>
  <c r="D84" i="18"/>
  <c r="D93" i="18"/>
  <c r="B128" i="18"/>
  <c r="B100" i="18"/>
  <c r="D245" i="18"/>
  <c r="D214" i="18"/>
  <c r="B197" i="18"/>
  <c r="C182" i="18"/>
  <c r="C195" i="18"/>
  <c r="B217" i="18"/>
  <c r="C196" i="18"/>
  <c r="C119" i="18"/>
  <c r="C155" i="18"/>
  <c r="B77" i="18"/>
  <c r="B165" i="18"/>
  <c r="C141" i="18"/>
  <c r="B260" i="18"/>
  <c r="D55" i="15"/>
  <c r="E55" i="15" s="1"/>
  <c r="D61" i="15"/>
  <c r="E61" i="15" s="1"/>
  <c r="D87" i="15"/>
  <c r="E87" i="15" s="1"/>
  <c r="D93" i="15"/>
  <c r="E93" i="15" s="1"/>
  <c r="D119" i="15"/>
  <c r="E119" i="15" s="1"/>
  <c r="D125" i="15"/>
  <c r="E125" i="15" s="1"/>
  <c r="D151" i="15"/>
  <c r="E151" i="15" s="1"/>
  <c r="D157" i="15"/>
  <c r="E157" i="15" s="1"/>
  <c r="D183" i="15"/>
  <c r="E183" i="15" s="1"/>
  <c r="D189" i="15"/>
  <c r="E189" i="15" s="1"/>
  <c r="D215" i="15"/>
  <c r="E215" i="15" s="1"/>
  <c r="D221" i="15"/>
  <c r="E221" i="15" s="1"/>
  <c r="D67" i="15"/>
  <c r="E67" i="15" s="1"/>
  <c r="D99" i="15"/>
  <c r="E99" i="15" s="1"/>
  <c r="D131" i="15"/>
  <c r="E131" i="15" s="1"/>
  <c r="D163" i="15"/>
  <c r="E163" i="15" s="1"/>
  <c r="D195" i="15"/>
  <c r="E195" i="15" s="1"/>
  <c r="D63" i="15"/>
  <c r="E63" i="15" s="1"/>
  <c r="D75" i="15"/>
  <c r="E75" i="15" s="1"/>
  <c r="D95" i="15"/>
  <c r="E95" i="15" s="1"/>
  <c r="D107" i="15"/>
  <c r="E107" i="15" s="1"/>
  <c r="D127" i="15"/>
  <c r="E127" i="15" s="1"/>
  <c r="D139" i="15"/>
  <c r="E139" i="15" s="1"/>
  <c r="D159" i="15"/>
  <c r="E159" i="15" s="1"/>
  <c r="D171" i="15"/>
  <c r="E171" i="15" s="1"/>
  <c r="D191" i="15"/>
  <c r="E191" i="15" s="1"/>
  <c r="D203" i="15"/>
  <c r="E203" i="15" s="1"/>
  <c r="D223" i="15"/>
  <c r="E223" i="15" s="1"/>
  <c r="D58" i="15"/>
  <c r="E58" i="15" s="1"/>
  <c r="D90" i="15"/>
  <c r="E90" i="15" s="1"/>
  <c r="D122" i="15"/>
  <c r="E122" i="15" s="1"/>
  <c r="D133" i="15"/>
  <c r="E133" i="15" s="1"/>
  <c r="D154" i="15"/>
  <c r="E154" i="15" s="1"/>
  <c r="D165" i="15"/>
  <c r="E165" i="15" s="1"/>
  <c r="D197" i="15"/>
  <c r="E197" i="15" s="1"/>
  <c r="D218" i="15"/>
  <c r="E218" i="15" s="1"/>
  <c r="D69" i="15"/>
  <c r="E69" i="15" s="1"/>
  <c r="D101" i="15"/>
  <c r="E101" i="15" s="1"/>
  <c r="D186" i="15"/>
  <c r="E186" i="15" s="1"/>
  <c r="D50" i="15"/>
  <c r="E50" i="15" s="1"/>
  <c r="D79" i="15"/>
  <c r="E79" i="15" s="1"/>
  <c r="D91" i="15"/>
  <c r="E91" i="15" s="1"/>
  <c r="D111" i="15"/>
  <c r="E111" i="15" s="1"/>
  <c r="D123" i="15"/>
  <c r="E123" i="15" s="1"/>
  <c r="D143" i="15"/>
  <c r="E143" i="15" s="1"/>
  <c r="D155" i="15"/>
  <c r="E155" i="15" s="1"/>
  <c r="D181" i="15"/>
  <c r="E181" i="15" s="1"/>
  <c r="D213" i="15"/>
  <c r="E213" i="15" s="1"/>
  <c r="H263" i="14"/>
  <c r="D59" i="15"/>
  <c r="E59" i="15" s="1"/>
  <c r="D85" i="15"/>
  <c r="E85" i="15" s="1"/>
  <c r="D117" i="15"/>
  <c r="E117" i="15" s="1"/>
  <c r="D149" i="15"/>
  <c r="E149" i="15" s="1"/>
  <c r="D175" i="15"/>
  <c r="E175" i="15" s="1"/>
  <c r="D207" i="15"/>
  <c r="E207" i="15" s="1"/>
  <c r="H191" i="14"/>
  <c r="F38" i="1"/>
  <c r="H41" i="14"/>
  <c r="R27" i="20" s="1"/>
  <c r="S27" i="20" s="1"/>
  <c r="J27" i="20" s="1"/>
  <c r="F37" i="1"/>
  <c r="F41" i="14"/>
  <c r="H93" i="14"/>
  <c r="F93" i="14"/>
  <c r="O50" i="20"/>
  <c r="O20" i="20"/>
  <c r="P20" i="20" s="1"/>
  <c r="D62" i="15"/>
  <c r="E62" i="15" s="1"/>
  <c r="D65" i="15"/>
  <c r="E65" i="15" s="1"/>
  <c r="D68" i="15"/>
  <c r="E68" i="15" s="1"/>
  <c r="D94" i="15"/>
  <c r="E94" i="15" s="1"/>
  <c r="D97" i="15"/>
  <c r="E97" i="15" s="1"/>
  <c r="D100" i="15"/>
  <c r="E100" i="15" s="1"/>
  <c r="D126" i="15"/>
  <c r="E126" i="15" s="1"/>
  <c r="D129" i="15"/>
  <c r="E129" i="15" s="1"/>
  <c r="D132" i="15"/>
  <c r="E132" i="15" s="1"/>
  <c r="D158" i="15"/>
  <c r="E158" i="15" s="1"/>
  <c r="D161" i="15"/>
  <c r="E161" i="15" s="1"/>
  <c r="D164" i="15"/>
  <c r="E164" i="15" s="1"/>
  <c r="D190" i="15"/>
  <c r="E190" i="15" s="1"/>
  <c r="D193" i="15"/>
  <c r="E193" i="15" s="1"/>
  <c r="D196" i="15"/>
  <c r="E196" i="15" s="1"/>
  <c r="D222" i="15"/>
  <c r="E222" i="15" s="1"/>
  <c r="D225" i="15"/>
  <c r="E225" i="15" s="1"/>
  <c r="H111" i="14"/>
  <c r="H88" i="14"/>
  <c r="H181" i="14"/>
  <c r="R54" i="20"/>
  <c r="H101" i="14"/>
  <c r="F55" i="1"/>
  <c r="H135" i="14"/>
  <c r="R28" i="20"/>
  <c r="S28" i="20" s="1"/>
  <c r="J28" i="20" s="1"/>
  <c r="F79" i="14"/>
  <c r="F92" i="14"/>
  <c r="F114" i="14"/>
  <c r="H114" i="14"/>
  <c r="F172" i="14"/>
  <c r="H172" i="14"/>
  <c r="H201" i="14"/>
  <c r="F201" i="14"/>
  <c r="F229" i="14"/>
  <c r="F238" i="14"/>
  <c r="F254" i="14"/>
  <c r="H285" i="14"/>
  <c r="F63" i="1"/>
  <c r="D53" i="15"/>
  <c r="E53" i="15" s="1"/>
  <c r="D82" i="15"/>
  <c r="E82" i="15" s="1"/>
  <c r="D114" i="15"/>
  <c r="E114" i="15" s="1"/>
  <c r="D146" i="15"/>
  <c r="E146" i="15" s="1"/>
  <c r="D178" i="15"/>
  <c r="E178" i="15" s="1"/>
  <c r="D187" i="15"/>
  <c r="E187" i="15" s="1"/>
  <c r="D210" i="15"/>
  <c r="E210" i="15" s="1"/>
  <c r="D219" i="15"/>
  <c r="E219" i="15" s="1"/>
  <c r="F179" i="14"/>
  <c r="H179" i="14"/>
  <c r="O51" i="20"/>
  <c r="D51" i="15"/>
  <c r="E51" i="15" s="1"/>
  <c r="D71" i="15"/>
  <c r="E71" i="15" s="1"/>
  <c r="D74" i="15"/>
  <c r="E74" i="15" s="1"/>
  <c r="D77" i="15"/>
  <c r="E77" i="15" s="1"/>
  <c r="D83" i="15"/>
  <c r="E83" i="15" s="1"/>
  <c r="D103" i="15"/>
  <c r="E103" i="15" s="1"/>
  <c r="D106" i="15"/>
  <c r="E106" i="15" s="1"/>
  <c r="D109" i="15"/>
  <c r="E109" i="15" s="1"/>
  <c r="D115" i="15"/>
  <c r="E115" i="15" s="1"/>
  <c r="D135" i="15"/>
  <c r="E135" i="15" s="1"/>
  <c r="D138" i="15"/>
  <c r="E138" i="15" s="1"/>
  <c r="D141" i="15"/>
  <c r="E141" i="15" s="1"/>
  <c r="D147" i="15"/>
  <c r="E147" i="15" s="1"/>
  <c r="D167" i="15"/>
  <c r="E167" i="15" s="1"/>
  <c r="D170" i="15"/>
  <c r="E170" i="15" s="1"/>
  <c r="D173" i="15"/>
  <c r="E173" i="15" s="1"/>
  <c r="D179" i="15"/>
  <c r="E179" i="15" s="1"/>
  <c r="D199" i="15"/>
  <c r="E199" i="15" s="1"/>
  <c r="D202" i="15"/>
  <c r="E202" i="15" s="1"/>
  <c r="D205" i="15"/>
  <c r="E205" i="15" s="1"/>
  <c r="D211" i="15"/>
  <c r="E211" i="15" s="1"/>
  <c r="H251" i="14"/>
  <c r="H81" i="14"/>
  <c r="H177" i="14"/>
  <c r="H215" i="14"/>
  <c r="F54" i="1"/>
  <c r="O38" i="20"/>
  <c r="P38" i="20" s="1"/>
  <c r="F134" i="14"/>
  <c r="R29" i="20"/>
  <c r="S29" i="20" s="1"/>
  <c r="J29" i="20" s="1"/>
  <c r="F87" i="14"/>
  <c r="F103" i="14"/>
  <c r="F195" i="14"/>
  <c r="F217" i="14"/>
  <c r="F250" i="14"/>
  <c r="O42" i="20"/>
  <c r="P42" i="20" s="1"/>
  <c r="O28" i="20"/>
  <c r="P28" i="20" s="1"/>
  <c r="O34" i="20"/>
  <c r="P34" i="20" s="1"/>
  <c r="O54" i="20"/>
  <c r="O27" i="20"/>
  <c r="P27" i="20" s="1"/>
  <c r="O49" i="20"/>
  <c r="P49" i="20" s="1"/>
  <c r="R41" i="20"/>
  <c r="S41" i="20" s="1"/>
  <c r="J41" i="20" s="1"/>
  <c r="O52" i="20"/>
  <c r="D54" i="15"/>
  <c r="E54" i="15" s="1"/>
  <c r="D57" i="15"/>
  <c r="E57" i="15" s="1"/>
  <c r="D60" i="15"/>
  <c r="E60" i="15" s="1"/>
  <c r="D86" i="15"/>
  <c r="E86" i="15" s="1"/>
  <c r="D89" i="15"/>
  <c r="E89" i="15" s="1"/>
  <c r="D92" i="15"/>
  <c r="E92" i="15" s="1"/>
  <c r="D118" i="15"/>
  <c r="E118" i="15" s="1"/>
  <c r="D121" i="15"/>
  <c r="E121" i="15" s="1"/>
  <c r="D124" i="15"/>
  <c r="E124" i="15" s="1"/>
  <c r="D150" i="15"/>
  <c r="E150" i="15" s="1"/>
  <c r="D153" i="15"/>
  <c r="E153" i="15" s="1"/>
  <c r="D156" i="15"/>
  <c r="E156" i="15" s="1"/>
  <c r="D182" i="15"/>
  <c r="E182" i="15" s="1"/>
  <c r="D185" i="15"/>
  <c r="E185" i="15" s="1"/>
  <c r="D188" i="15"/>
  <c r="E188" i="15" s="1"/>
  <c r="D214" i="15"/>
  <c r="E214" i="15" s="1"/>
  <c r="D217" i="15"/>
  <c r="E217" i="15" s="1"/>
  <c r="H85" i="14"/>
  <c r="H218" i="14"/>
  <c r="H156" i="14"/>
  <c r="H206" i="14"/>
  <c r="F59" i="1"/>
  <c r="O37" i="20"/>
  <c r="P37" i="20" s="1"/>
  <c r="F67" i="14"/>
  <c r="F75" i="14"/>
  <c r="H174" i="14"/>
  <c r="F174" i="14"/>
  <c r="F204" i="14"/>
  <c r="F240" i="14"/>
  <c r="F261" i="14"/>
  <c r="H287" i="14"/>
  <c r="F287" i="14"/>
  <c r="D224" i="15"/>
  <c r="E224" i="15" s="1"/>
  <c r="D216" i="15"/>
  <c r="E216" i="15" s="1"/>
  <c r="D208" i="15"/>
  <c r="E208" i="15" s="1"/>
  <c r="D200" i="15"/>
  <c r="E200" i="15" s="1"/>
  <c r="D192" i="15"/>
  <c r="E192" i="15" s="1"/>
  <c r="D184" i="15"/>
  <c r="E184" i="15" s="1"/>
  <c r="D176" i="15"/>
  <c r="E176" i="15" s="1"/>
  <c r="D168" i="15"/>
  <c r="E168" i="15" s="1"/>
  <c r="D160" i="15"/>
  <c r="E160" i="15" s="1"/>
  <c r="D152" i="15"/>
  <c r="E152" i="15" s="1"/>
  <c r="D144" i="15"/>
  <c r="E144" i="15" s="1"/>
  <c r="D136" i="15"/>
  <c r="E136" i="15" s="1"/>
  <c r="D128" i="15"/>
  <c r="E128" i="15" s="1"/>
  <c r="D120" i="15"/>
  <c r="E120" i="15" s="1"/>
  <c r="D112" i="15"/>
  <c r="E112" i="15" s="1"/>
  <c r="D104" i="15"/>
  <c r="E104" i="15" s="1"/>
  <c r="D96" i="15"/>
  <c r="E96" i="15" s="1"/>
  <c r="D88" i="15"/>
  <c r="E88" i="15" s="1"/>
  <c r="D80" i="15"/>
  <c r="E80" i="15" s="1"/>
  <c r="D72" i="15"/>
  <c r="E72" i="15" s="1"/>
  <c r="D64" i="15"/>
  <c r="E64" i="15" s="1"/>
  <c r="D56" i="15"/>
  <c r="E56" i="15" s="1"/>
  <c r="D52" i="15"/>
  <c r="E52" i="15" s="1"/>
  <c r="D78" i="15"/>
  <c r="E78" i="15" s="1"/>
  <c r="D81" i="15"/>
  <c r="E81" i="15" s="1"/>
  <c r="D84" i="15"/>
  <c r="E84" i="15" s="1"/>
  <c r="D110" i="15"/>
  <c r="E110" i="15" s="1"/>
  <c r="D113" i="15"/>
  <c r="E113" i="15" s="1"/>
  <c r="D116" i="15"/>
  <c r="E116" i="15" s="1"/>
  <c r="D142" i="15"/>
  <c r="E142" i="15" s="1"/>
  <c r="D145" i="15"/>
  <c r="E145" i="15" s="1"/>
  <c r="D148" i="15"/>
  <c r="E148" i="15" s="1"/>
  <c r="D174" i="15"/>
  <c r="E174" i="15" s="1"/>
  <c r="D177" i="15"/>
  <c r="E177" i="15" s="1"/>
  <c r="D180" i="15"/>
  <c r="E180" i="15" s="1"/>
  <c r="D206" i="15"/>
  <c r="E206" i="15" s="1"/>
  <c r="D209" i="15"/>
  <c r="E209" i="15" s="1"/>
  <c r="D212" i="15"/>
  <c r="E212" i="15" s="1"/>
  <c r="H163" i="14"/>
  <c r="F39" i="1"/>
  <c r="H126" i="14"/>
  <c r="F126" i="14"/>
  <c r="F157" i="14"/>
  <c r="F186" i="14"/>
  <c r="F277" i="14"/>
  <c r="H277" i="14"/>
  <c r="F66" i="1"/>
  <c r="D70" i="15"/>
  <c r="E70" i="15" s="1"/>
  <c r="D73" i="15"/>
  <c r="E73" i="15" s="1"/>
  <c r="D76" i="15"/>
  <c r="E76" i="15" s="1"/>
  <c r="D102" i="15"/>
  <c r="E102" i="15" s="1"/>
  <c r="D105" i="15"/>
  <c r="E105" i="15" s="1"/>
  <c r="D108" i="15"/>
  <c r="E108" i="15" s="1"/>
  <c r="D134" i="15"/>
  <c r="E134" i="15" s="1"/>
  <c r="D137" i="15"/>
  <c r="E137" i="15" s="1"/>
  <c r="D140" i="15"/>
  <c r="E140" i="15" s="1"/>
  <c r="D166" i="15"/>
  <c r="E166" i="15" s="1"/>
  <c r="D169" i="15"/>
  <c r="E169" i="15" s="1"/>
  <c r="D172" i="15"/>
  <c r="E172" i="15" s="1"/>
  <c r="D198" i="15"/>
  <c r="E198" i="15" s="1"/>
  <c r="D201" i="15"/>
  <c r="E201" i="15" s="1"/>
  <c r="D204" i="15"/>
  <c r="E204" i="15" s="1"/>
  <c r="H147" i="14"/>
  <c r="H106" i="14"/>
  <c r="F57" i="1"/>
  <c r="F53" i="1"/>
  <c r="O45" i="20"/>
  <c r="P45" i="20" s="1"/>
  <c r="F164" i="14"/>
  <c r="F253" i="14"/>
  <c r="H112" i="14"/>
  <c r="O24" i="20"/>
  <c r="P24" i="20" s="1"/>
  <c r="H154" i="14"/>
  <c r="H214" i="14"/>
  <c r="R26" i="20"/>
  <c r="S26" i="20" s="1"/>
  <c r="J26" i="20" s="1"/>
  <c r="B230" i="10"/>
  <c r="B201" i="14"/>
  <c r="B234" i="14"/>
  <c r="D198" i="18"/>
  <c r="B207" i="18"/>
  <c r="D178" i="18"/>
  <c r="C215" i="18"/>
  <c r="B251" i="18"/>
  <c r="C239" i="18"/>
  <c r="B229" i="18"/>
  <c r="C181" i="18"/>
  <c r="C262" i="18"/>
  <c r="B191" i="18"/>
  <c r="H168" i="14"/>
  <c r="F42" i="14"/>
  <c r="F46" i="1"/>
  <c r="F50" i="1"/>
  <c r="F45" i="1"/>
  <c r="O48" i="20"/>
  <c r="P48" i="20" s="1"/>
  <c r="O44" i="20"/>
  <c r="P44" i="20" s="1"/>
  <c r="O31" i="20"/>
  <c r="P31" i="20" s="1"/>
  <c r="F36" i="1"/>
  <c r="F44" i="1"/>
  <c r="F60" i="1"/>
  <c r="H39" i="14"/>
  <c r="R25" i="20" s="1"/>
  <c r="S25" i="20" s="1"/>
  <c r="J25" i="20" s="1"/>
  <c r="F91" i="14"/>
  <c r="F152" i="14"/>
  <c r="F171" i="14"/>
  <c r="F216" i="14"/>
  <c r="F225" i="14"/>
  <c r="F267" i="14"/>
  <c r="B176" i="18"/>
  <c r="R36" i="20"/>
  <c r="S36" i="20" s="1"/>
  <c r="J36" i="20" s="1"/>
  <c r="C229" i="18"/>
  <c r="B42" i="10"/>
  <c r="B48" i="14"/>
  <c r="R40" i="20"/>
  <c r="S40" i="20" s="1"/>
  <c r="J40" i="20" s="1"/>
  <c r="R42" i="20"/>
  <c r="S42" i="20" s="1"/>
  <c r="J42" i="20" s="1"/>
  <c r="H84" i="14"/>
  <c r="F226" i="14"/>
  <c r="H226" i="14"/>
  <c r="F280" i="14"/>
  <c r="H280" i="14"/>
  <c r="H60" i="14"/>
  <c r="R44" i="20" s="1"/>
  <c r="S44" i="20" s="1"/>
  <c r="J44" i="20" s="1"/>
  <c r="R34" i="20"/>
  <c r="S34" i="20" s="1"/>
  <c r="J34" i="20" s="1"/>
  <c r="F57" i="14"/>
  <c r="F64" i="14"/>
  <c r="H64" i="14"/>
  <c r="R48" i="20" s="1"/>
  <c r="S48" i="20" s="1"/>
  <c r="J48" i="20" s="1"/>
  <c r="R32" i="20"/>
  <c r="S32" i="20" s="1"/>
  <c r="J32" i="20" s="1"/>
  <c r="B238" i="10"/>
  <c r="B230" i="18"/>
  <c r="C259" i="18"/>
  <c r="C247" i="18"/>
  <c r="C235" i="18"/>
  <c r="B208" i="18"/>
  <c r="C223" i="18"/>
  <c r="D180" i="18"/>
  <c r="B98" i="14"/>
  <c r="B158" i="14"/>
  <c r="H125" i="14"/>
  <c r="R52" i="20"/>
  <c r="H220" i="14"/>
  <c r="H175" i="14"/>
  <c r="H122" i="14"/>
  <c r="H79" i="14"/>
  <c r="H209" i="14"/>
  <c r="F40" i="14"/>
  <c r="F58" i="1"/>
  <c r="F42" i="1"/>
  <c r="O36" i="20"/>
  <c r="P36" i="20" s="1"/>
  <c r="O32" i="20"/>
  <c r="P32" i="20" s="1"/>
  <c r="F136" i="14"/>
  <c r="H158" i="14"/>
  <c r="F173" i="14"/>
  <c r="F178" i="14"/>
  <c r="F203" i="14"/>
  <c r="F227" i="14"/>
  <c r="F273" i="14"/>
  <c r="R47" i="20"/>
  <c r="S47" i="20" s="1"/>
  <c r="J47" i="20" s="1"/>
  <c r="H65" i="14"/>
  <c r="R49" i="20" s="1"/>
  <c r="S49" i="20" s="1"/>
  <c r="J49" i="20" s="1"/>
  <c r="F65" i="14"/>
  <c r="B278" i="14"/>
  <c r="B269" i="14"/>
  <c r="B240" i="14"/>
  <c r="D238" i="18"/>
  <c r="H77" i="14"/>
  <c r="H75" i="14"/>
  <c r="H210" i="14"/>
  <c r="F49" i="1"/>
  <c r="F61" i="1"/>
  <c r="O40" i="20"/>
  <c r="P40" i="20" s="1"/>
  <c r="F131" i="14"/>
  <c r="F145" i="14"/>
  <c r="F197" i="14"/>
  <c r="F223" i="14"/>
  <c r="F247" i="14"/>
  <c r="F255" i="14"/>
  <c r="H255" i="14"/>
  <c r="D176" i="18"/>
  <c r="R39" i="20"/>
  <c r="S39" i="20" s="1"/>
  <c r="J39" i="20" s="1"/>
  <c r="O30" i="20"/>
  <c r="P30" i="20" s="1"/>
  <c r="O39" i="20"/>
  <c r="P39" i="20" s="1"/>
  <c r="O33" i="20"/>
  <c r="P33" i="20" s="1"/>
  <c r="O25" i="20"/>
  <c r="P25" i="20" s="1"/>
  <c r="F143" i="14"/>
  <c r="H143" i="14"/>
  <c r="R30" i="20"/>
  <c r="S30" i="20" s="1"/>
  <c r="J30" i="20" s="1"/>
  <c r="R33" i="20"/>
  <c r="S33" i="20" s="1"/>
  <c r="J33" i="20" s="1"/>
  <c r="R37" i="20"/>
  <c r="S37" i="20" s="1"/>
  <c r="J37" i="20" s="1"/>
  <c r="H53" i="14"/>
  <c r="R38" i="20" s="1"/>
  <c r="S38" i="20" s="1"/>
  <c r="F53" i="14"/>
  <c r="B254" i="18"/>
  <c r="D215" i="18"/>
  <c r="B181" i="18"/>
  <c r="D262" i="18"/>
  <c r="R51" i="20"/>
  <c r="F46" i="14"/>
  <c r="F61" i="14"/>
  <c r="H61" i="14"/>
  <c r="R45" i="20" s="1"/>
  <c r="S45" i="20" s="1"/>
  <c r="J45" i="20" s="1"/>
  <c r="B260" i="14"/>
  <c r="F67" i="1"/>
  <c r="D217" i="18"/>
  <c r="D204" i="18"/>
  <c r="B119" i="14"/>
  <c r="B112" i="10"/>
  <c r="H159" i="14"/>
  <c r="H108" i="14"/>
  <c r="H89" i="14"/>
  <c r="F56" i="1"/>
  <c r="F48" i="1"/>
  <c r="F43" i="1"/>
  <c r="O35" i="20"/>
  <c r="P35" i="20" s="1"/>
  <c r="O43" i="20"/>
  <c r="P43" i="20" s="1"/>
  <c r="O46" i="20"/>
  <c r="P46" i="20" s="1"/>
  <c r="R53" i="20"/>
  <c r="H151" i="14"/>
  <c r="F151" i="14"/>
  <c r="R43" i="20"/>
  <c r="S43" i="20" s="1"/>
  <c r="J43" i="20" s="1"/>
  <c r="H62" i="14"/>
  <c r="R46" i="20" s="1"/>
  <c r="S46" i="20" s="1"/>
  <c r="J46" i="20" s="1"/>
  <c r="F62" i="14"/>
  <c r="R31" i="20"/>
  <c r="S31" i="20" s="1"/>
  <c r="J31" i="20" s="1"/>
  <c r="F231" i="14"/>
  <c r="B193" i="10"/>
  <c r="R35" i="20"/>
  <c r="S35" i="20" s="1"/>
  <c r="J35" i="20" s="1"/>
  <c r="N214" i="20"/>
  <c r="N221" i="20"/>
  <c r="N66" i="20"/>
  <c r="D85" i="20"/>
  <c r="N68" i="20"/>
  <c r="N117" i="20"/>
  <c r="N118" i="20"/>
  <c r="N210" i="20"/>
  <c r="K211" i="20" s="1"/>
  <c r="N150" i="20"/>
  <c r="N245" i="20"/>
  <c r="N153" i="20"/>
  <c r="N212" i="20"/>
  <c r="B245" i="10"/>
  <c r="B143" i="10"/>
  <c r="N167" i="20"/>
  <c r="N183" i="20"/>
  <c r="N176" i="20"/>
  <c r="N186" i="20"/>
  <c r="N231" i="20"/>
  <c r="N236" i="20"/>
  <c r="N69" i="20"/>
  <c r="N248" i="20"/>
  <c r="N132" i="20"/>
  <c r="K133" i="20" s="1"/>
  <c r="N196" i="20"/>
  <c r="N243" i="20"/>
  <c r="B259" i="10"/>
  <c r="B78" i="10"/>
  <c r="B99" i="10"/>
  <c r="B122" i="10"/>
  <c r="B270" i="10"/>
  <c r="N165" i="20"/>
  <c r="D93" i="20"/>
  <c r="N135" i="20"/>
  <c r="N61" i="20"/>
  <c r="N131" i="20"/>
  <c r="N193" i="20"/>
  <c r="N171" i="20"/>
  <c r="N154" i="20"/>
  <c r="B278" i="10"/>
  <c r="B93" i="10"/>
  <c r="B36" i="10"/>
  <c r="B272" i="10"/>
  <c r="B247" i="14"/>
  <c r="B123" i="14"/>
  <c r="B128" i="10"/>
  <c r="A239" i="10"/>
  <c r="B170" i="10"/>
  <c r="B60" i="14"/>
  <c r="B85" i="14"/>
  <c r="B126" i="10"/>
  <c r="B98" i="10"/>
  <c r="B49" i="14"/>
  <c r="B236" i="10"/>
  <c r="B176" i="10"/>
  <c r="B107" i="14"/>
  <c r="B84" i="10"/>
  <c r="B87" i="14"/>
  <c r="B256" i="10"/>
  <c r="B226" i="14"/>
  <c r="B220" i="10"/>
  <c r="B260" i="10"/>
  <c r="B206" i="14"/>
  <c r="B59" i="14"/>
  <c r="B173" i="14"/>
  <c r="B177" i="10"/>
  <c r="B160" i="10"/>
  <c r="B154" i="10"/>
  <c r="B146" i="10"/>
  <c r="B148" i="14"/>
  <c r="B104" i="14"/>
  <c r="A66" i="18"/>
  <c r="A105" i="18"/>
  <c r="A199" i="18"/>
  <c r="B68" i="10"/>
  <c r="B190" i="14"/>
  <c r="B126" i="14"/>
  <c r="B117" i="10"/>
  <c r="B141" i="14"/>
  <c r="B176" i="14"/>
  <c r="B261" i="10"/>
  <c r="B211" i="10"/>
  <c r="B218" i="14"/>
  <c r="B247" i="10"/>
  <c r="B195" i="10"/>
  <c r="B45" i="14"/>
  <c r="B70" i="14"/>
  <c r="B223" i="14"/>
  <c r="B171" i="10"/>
  <c r="B186" i="14"/>
  <c r="B52" i="10"/>
  <c r="A116" i="18"/>
  <c r="B69" i="10"/>
  <c r="B57" i="14"/>
  <c r="B275" i="14"/>
  <c r="B65" i="14"/>
  <c r="B111" i="10"/>
  <c r="B288" i="14"/>
  <c r="B138" i="10"/>
  <c r="B145" i="14"/>
  <c r="B47" i="10"/>
  <c r="B181" i="14"/>
  <c r="B266" i="14"/>
  <c r="B43" i="14"/>
  <c r="B139" i="14"/>
  <c r="B81" i="10"/>
  <c r="B138" i="14"/>
  <c r="B135" i="10"/>
  <c r="B214" i="10"/>
  <c r="B218" i="10"/>
  <c r="B225" i="14"/>
  <c r="B71" i="10"/>
  <c r="B276" i="10"/>
  <c r="B159" i="10"/>
  <c r="B161" i="10"/>
  <c r="B267" i="10"/>
  <c r="N160" i="20"/>
  <c r="N188" i="20"/>
  <c r="D64" i="20"/>
  <c r="B94" i="10"/>
  <c r="D80" i="20"/>
  <c r="N166" i="20"/>
  <c r="N116" i="20"/>
  <c r="N198" i="20"/>
  <c r="N81" i="20"/>
  <c r="B246" i="10"/>
  <c r="B125" i="10"/>
  <c r="N240" i="20"/>
  <c r="N187" i="20"/>
  <c r="B140" i="10"/>
  <c r="B158" i="10"/>
  <c r="N173" i="20"/>
  <c r="A72" i="14"/>
  <c r="F184" i="1" s="1"/>
  <c r="B277" i="10"/>
  <c r="B115" i="10"/>
  <c r="N126" i="20"/>
  <c r="N223" i="20"/>
  <c r="N242" i="20"/>
  <c r="B250" i="10"/>
  <c r="N218" i="20"/>
  <c r="N230" i="20"/>
  <c r="N156" i="20"/>
  <c r="B243" i="10"/>
  <c r="N148" i="20"/>
  <c r="B118" i="10"/>
  <c r="B168" i="10"/>
  <c r="B101" i="10"/>
  <c r="B79" i="10"/>
  <c r="B274" i="10"/>
  <c r="N155" i="20"/>
  <c r="N163" i="20"/>
  <c r="N226" i="20"/>
  <c r="N157" i="20"/>
  <c r="N76" i="20"/>
  <c r="N114" i="20"/>
  <c r="N234" i="20"/>
  <c r="N192" i="20"/>
  <c r="N58" i="20"/>
  <c r="N147" i="20"/>
  <c r="N121" i="20"/>
  <c r="B215" i="10"/>
  <c r="B106" i="10"/>
  <c r="N133" i="20"/>
  <c r="N143" i="20"/>
  <c r="B136" i="10"/>
  <c r="B147" i="10"/>
  <c r="B187" i="10"/>
  <c r="B83" i="10"/>
  <c r="B145" i="10"/>
  <c r="B185" i="10"/>
  <c r="B251" i="10"/>
  <c r="B266" i="10"/>
  <c r="B184" i="10"/>
  <c r="B85" i="10"/>
  <c r="P29" i="20"/>
  <c r="A221" i="18"/>
  <c r="B220" i="14"/>
  <c r="B203" i="14"/>
  <c r="B212" i="14"/>
  <c r="B197" i="10"/>
  <c r="B133" i="10"/>
  <c r="B66" i="10"/>
  <c r="B148" i="10"/>
  <c r="B129" i="14"/>
  <c r="B191" i="14"/>
  <c r="B165" i="10"/>
  <c r="B58" i="10"/>
  <c r="B282" i="14"/>
  <c r="B244" i="10"/>
  <c r="B241" i="10"/>
  <c r="B192" i="14"/>
  <c r="B205" i="14"/>
  <c r="B103" i="10"/>
  <c r="B130" i="10"/>
  <c r="B285" i="14"/>
  <c r="B185" i="14"/>
  <c r="B175" i="10"/>
  <c r="B181" i="10"/>
  <c r="B95" i="10"/>
  <c r="B209" i="10"/>
  <c r="B190" i="10"/>
  <c r="B77" i="10"/>
  <c r="B155" i="10"/>
  <c r="B115" i="14"/>
  <c r="B150" i="10"/>
  <c r="B174" i="14"/>
  <c r="B114" i="14"/>
  <c r="B231" i="10"/>
  <c r="B270" i="14"/>
  <c r="B203" i="10"/>
  <c r="B54" i="14"/>
  <c r="B228" i="10"/>
  <c r="B113" i="10"/>
  <c r="B67" i="10"/>
  <c r="B144" i="10"/>
  <c r="B200" i="10"/>
  <c r="B258" i="14"/>
  <c r="B200" i="14"/>
  <c r="B219" i="14"/>
  <c r="B55" i="14"/>
  <c r="B182" i="10"/>
  <c r="B61" i="14"/>
  <c r="B102" i="10"/>
  <c r="B74" i="10"/>
  <c r="B114" i="10"/>
  <c r="B80" i="14"/>
  <c r="B273" i="14"/>
  <c r="B40" i="10"/>
  <c r="B62" i="10"/>
  <c r="B68" i="14"/>
  <c r="B146" i="14"/>
  <c r="B139" i="10"/>
  <c r="B153" i="10"/>
  <c r="B189" i="10"/>
  <c r="B196" i="14"/>
  <c r="B79" i="14"/>
  <c r="B280" i="14"/>
  <c r="B273" i="10"/>
  <c r="B193" i="14"/>
  <c r="B56" i="10"/>
  <c r="B62" i="14"/>
  <c r="B130" i="14"/>
  <c r="B123" i="10"/>
  <c r="B255" i="10"/>
  <c r="B99" i="14"/>
  <c r="B92" i="10"/>
  <c r="B214" i="14"/>
  <c r="B207" i="10"/>
  <c r="B120" i="10"/>
  <c r="B210" i="10"/>
  <c r="B194" i="14"/>
  <c r="B198" i="14"/>
  <c r="B170" i="14"/>
  <c r="B163" i="10"/>
  <c r="A137" i="10"/>
  <c r="A192" i="10"/>
  <c r="B188" i="10"/>
  <c r="B171" i="14"/>
  <c r="B164" i="10"/>
  <c r="B209" i="14"/>
  <c r="B202" i="10"/>
  <c r="B264" i="10"/>
  <c r="B258" i="10"/>
  <c r="B156" i="14"/>
  <c r="B149" i="10"/>
  <c r="B255" i="14"/>
  <c r="B248" i="10"/>
  <c r="B173" i="10"/>
  <c r="B180" i="14"/>
  <c r="B265" i="10"/>
  <c r="B272" i="14"/>
  <c r="B41" i="10"/>
  <c r="B47" i="14"/>
  <c r="B67" i="14"/>
  <c r="B224" i="14"/>
  <c r="B279" i="10"/>
  <c r="B286" i="14"/>
  <c r="B249" i="10"/>
  <c r="B206" i="10"/>
  <c r="A110" i="10"/>
  <c r="B156" i="10"/>
  <c r="B57" i="10"/>
  <c r="B252" i="14"/>
  <c r="B134" i="14"/>
  <c r="B50" i="14"/>
  <c r="B280" i="10"/>
  <c r="B106" i="14"/>
  <c r="B234" i="10"/>
  <c r="B152" i="14"/>
  <c r="B51" i="14"/>
  <c r="B82" i="10"/>
  <c r="B136" i="14"/>
  <c r="B164" i="14"/>
  <c r="B52" i="14"/>
  <c r="B69" i="14"/>
  <c r="B150" i="14"/>
  <c r="B152" i="10"/>
  <c r="B254" i="10"/>
  <c r="B249" i="14"/>
  <c r="P41" i="20"/>
  <c r="A75" i="10"/>
  <c r="A87" i="18"/>
  <c r="K150" i="20"/>
  <c r="A162" i="10"/>
  <c r="A65" i="10"/>
  <c r="A157" i="18"/>
  <c r="A90" i="10"/>
  <c r="P47" i="20"/>
  <c r="K19" i="2"/>
  <c r="J19" i="2" s="1"/>
  <c r="R18" i="20"/>
  <c r="S18" i="20" s="1"/>
  <c r="A76" i="18"/>
  <c r="A132" i="18"/>
  <c r="A187" i="18"/>
  <c r="A269" i="10"/>
  <c r="R23" i="20"/>
  <c r="S23" i="20" s="1"/>
  <c r="K152" i="20"/>
  <c r="K158" i="20"/>
  <c r="P26" i="20"/>
  <c r="K9" i="2"/>
  <c r="J9" i="2" s="1"/>
  <c r="K155" i="20"/>
  <c r="A232" i="10"/>
  <c r="K153" i="20"/>
  <c r="R24" i="20"/>
  <c r="S24" i="20" s="1"/>
  <c r="K156" i="20"/>
  <c r="K161" i="20"/>
  <c r="K159" i="20"/>
  <c r="R22" i="20"/>
  <c r="S22" i="20" s="1"/>
  <c r="K146" i="20"/>
  <c r="K20" i="2"/>
  <c r="J20" i="2" s="1"/>
  <c r="K160" i="20"/>
  <c r="R20" i="20"/>
  <c r="S20" i="20" s="1"/>
  <c r="K162" i="20"/>
  <c r="K148" i="20"/>
  <c r="R19" i="20"/>
  <c r="S19" i="20" s="1"/>
  <c r="K149" i="20"/>
  <c r="A121" i="10"/>
  <c r="R21" i="20"/>
  <c r="S21" i="20" s="1"/>
  <c r="A204" i="10"/>
  <c r="A175" i="18"/>
  <c r="A180" i="10"/>
  <c r="A226" i="10"/>
  <c r="K86" i="20" l="1"/>
  <c r="K89" i="20"/>
  <c r="K84" i="20"/>
  <c r="S51" i="20"/>
  <c r="J51" i="20" s="1"/>
  <c r="T23" i="20"/>
  <c r="P54" i="20"/>
  <c r="P53" i="20"/>
  <c r="P51" i="20"/>
  <c r="T21" i="20"/>
  <c r="P52" i="20"/>
  <c r="K83" i="20"/>
  <c r="K80" i="20"/>
  <c r="K82" i="20"/>
  <c r="P50" i="20"/>
  <c r="T22" i="20"/>
  <c r="T24" i="20"/>
  <c r="T41" i="20"/>
  <c r="S54" i="20"/>
  <c r="J54" i="20" s="1"/>
  <c r="S50" i="20"/>
  <c r="J50" i="20" s="1"/>
  <c r="T44" i="20"/>
  <c r="T34" i="20"/>
  <c r="T26" i="20"/>
  <c r="T29" i="20"/>
  <c r="H2" i="2"/>
  <c r="D14" i="14" s="1"/>
  <c r="T37" i="20"/>
  <c r="T27" i="20"/>
  <c r="T31" i="20"/>
  <c r="T28" i="20"/>
  <c r="T20" i="20"/>
  <c r="T25" i="20"/>
  <c r="T43" i="20"/>
  <c r="T30" i="20"/>
  <c r="T32" i="20"/>
  <c r="T36" i="20"/>
  <c r="T40" i="20"/>
  <c r="S52" i="20"/>
  <c r="J52" i="20" s="1"/>
  <c r="T33" i="20"/>
  <c r="T45" i="20"/>
  <c r="T47" i="20"/>
  <c r="S53" i="20"/>
  <c r="J53" i="20" s="1"/>
  <c r="H3" i="2"/>
  <c r="D15" i="14" s="1"/>
  <c r="T39" i="20"/>
  <c r="F160" i="1"/>
  <c r="O105" i="20"/>
  <c r="P105" i="20" s="1"/>
  <c r="R150" i="20"/>
  <c r="S150" i="20" s="1"/>
  <c r="J150" i="20" s="1"/>
  <c r="R95" i="20"/>
  <c r="S95" i="20" s="1"/>
  <c r="R125" i="20"/>
  <c r="S125" i="20" s="1"/>
  <c r="J125" i="20" s="1"/>
  <c r="J38" i="20"/>
  <c r="T42" i="20"/>
  <c r="F139" i="1"/>
  <c r="O141" i="20"/>
  <c r="P141" i="20" s="1"/>
  <c r="O97" i="20"/>
  <c r="P97" i="20" s="1"/>
  <c r="F111" i="1"/>
  <c r="R222" i="20"/>
  <c r="S222" i="20" s="1"/>
  <c r="J222" i="20" s="1"/>
  <c r="R102" i="20"/>
  <c r="S102" i="20" s="1"/>
  <c r="J102" i="20" s="1"/>
  <c r="O159" i="20"/>
  <c r="P159" i="20" s="1"/>
  <c r="O248" i="20"/>
  <c r="P248" i="20" s="1"/>
  <c r="R133" i="20"/>
  <c r="S133" i="20" s="1"/>
  <c r="J133" i="20" s="1"/>
  <c r="R253" i="20"/>
  <c r="S253" i="20" s="1"/>
  <c r="J253" i="20" s="1"/>
  <c r="R192" i="20"/>
  <c r="S192" i="20" s="1"/>
  <c r="J192" i="20" s="1"/>
  <c r="O130" i="20"/>
  <c r="P130" i="20" s="1"/>
  <c r="F282" i="1"/>
  <c r="O187" i="20"/>
  <c r="P187" i="20" s="1"/>
  <c r="T38" i="20"/>
  <c r="R127" i="20"/>
  <c r="S127" i="20" s="1"/>
  <c r="J127" i="20" s="1"/>
  <c r="R88" i="20"/>
  <c r="S88" i="20" s="1"/>
  <c r="J88" i="20" s="1"/>
  <c r="R119" i="20"/>
  <c r="S119" i="20" s="1"/>
  <c r="J119" i="20" s="1"/>
  <c r="F99" i="1"/>
  <c r="F157" i="1"/>
  <c r="F172" i="1"/>
  <c r="O101" i="20"/>
  <c r="P101" i="20" s="1"/>
  <c r="R210" i="20"/>
  <c r="S210" i="20" s="1"/>
  <c r="J210" i="20" s="1"/>
  <c r="O140" i="20"/>
  <c r="P140" i="20" s="1"/>
  <c r="F136" i="1"/>
  <c r="R204" i="20"/>
  <c r="S204" i="20" s="1"/>
  <c r="J204" i="20" s="1"/>
  <c r="O123" i="20"/>
  <c r="P123" i="20" s="1"/>
  <c r="R131" i="20"/>
  <c r="S131" i="20" s="1"/>
  <c r="J131" i="20" s="1"/>
  <c r="O256" i="20"/>
  <c r="P256" i="20" s="1"/>
  <c r="R68" i="20"/>
  <c r="S68" i="20" s="1"/>
  <c r="J68" i="20" s="1"/>
  <c r="R227" i="20"/>
  <c r="S227" i="20" s="1"/>
  <c r="J227" i="20" s="1"/>
  <c r="R247" i="20"/>
  <c r="S247" i="20" s="1"/>
  <c r="R100" i="20"/>
  <c r="S100" i="20" s="1"/>
  <c r="J100" i="20" s="1"/>
  <c r="R63" i="20"/>
  <c r="S63" i="20" s="1"/>
  <c r="J63" i="20" s="1"/>
  <c r="O211" i="20"/>
  <c r="P211" i="20" s="1"/>
  <c r="O73" i="20"/>
  <c r="P73" i="20" s="1"/>
  <c r="O201" i="20"/>
  <c r="P201" i="20" s="1"/>
  <c r="F120" i="1"/>
  <c r="O151" i="20"/>
  <c r="P151" i="20" s="1"/>
  <c r="F198" i="1"/>
  <c r="F193" i="1"/>
  <c r="O249" i="20"/>
  <c r="P249" i="20" s="1"/>
  <c r="O213" i="20"/>
  <c r="P213" i="20" s="1"/>
  <c r="F247" i="1"/>
  <c r="F131" i="1"/>
  <c r="T46" i="20"/>
  <c r="R101" i="20"/>
  <c r="S101" i="20" s="1"/>
  <c r="J101" i="20" s="1"/>
  <c r="T35" i="20"/>
  <c r="H4" i="2"/>
  <c r="D16" i="14" s="1"/>
  <c r="T48" i="20"/>
  <c r="T49" i="20"/>
  <c r="O203" i="20"/>
  <c r="P203" i="20" s="1"/>
  <c r="F88" i="1"/>
  <c r="R147" i="20"/>
  <c r="S147" i="20" s="1"/>
  <c r="J147" i="20" s="1"/>
  <c r="F152" i="1"/>
  <c r="O152" i="20"/>
  <c r="P152" i="20" s="1"/>
  <c r="F185" i="1"/>
  <c r="F166" i="1"/>
  <c r="R86" i="20"/>
  <c r="O137" i="20"/>
  <c r="P137" i="20" s="1"/>
  <c r="F84" i="1"/>
  <c r="R70" i="20"/>
  <c r="S70" i="20" s="1"/>
  <c r="J70" i="20" s="1"/>
  <c r="R168" i="20"/>
  <c r="S168" i="20" s="1"/>
  <c r="J168" i="20" s="1"/>
  <c r="R152" i="20"/>
  <c r="S152" i="20" s="1"/>
  <c r="J152" i="20" s="1"/>
  <c r="O79" i="20"/>
  <c r="P79" i="20" s="1"/>
  <c r="R78" i="20"/>
  <c r="S78" i="20" s="1"/>
  <c r="J78" i="20" s="1"/>
  <c r="F115" i="1"/>
  <c r="O232" i="20"/>
  <c r="P232" i="20" s="1"/>
  <c r="R73" i="20"/>
  <c r="S73" i="20" s="1"/>
  <c r="J73" i="20" s="1"/>
  <c r="O246" i="20"/>
  <c r="P246" i="20" s="1"/>
  <c r="F127" i="1"/>
  <c r="F243" i="1"/>
  <c r="O116" i="20"/>
  <c r="P116" i="20" s="1"/>
  <c r="O86" i="20"/>
  <c r="P86" i="20" s="1"/>
  <c r="F204" i="1"/>
  <c r="R170" i="20"/>
  <c r="S170" i="20" s="1"/>
  <c r="J170" i="20" s="1"/>
  <c r="R139" i="20"/>
  <c r="S139" i="20" s="1"/>
  <c r="J139" i="20" s="1"/>
  <c r="R148" i="20"/>
  <c r="S148" i="20" s="1"/>
  <c r="J148" i="20" s="1"/>
  <c r="F130" i="1"/>
  <c r="O144" i="20"/>
  <c r="P144" i="20" s="1"/>
  <c r="O117" i="20"/>
  <c r="P117" i="20" s="1"/>
  <c r="F241" i="1"/>
  <c r="O210" i="20"/>
  <c r="P210" i="20" s="1"/>
  <c r="R189" i="20"/>
  <c r="S189" i="20" s="1"/>
  <c r="J189" i="20" s="1"/>
  <c r="R211" i="20"/>
  <c r="S211" i="20" s="1"/>
  <c r="J211" i="20" s="1"/>
  <c r="R235" i="20"/>
  <c r="S235" i="20" s="1"/>
  <c r="R236" i="20"/>
  <c r="S236" i="20" s="1"/>
  <c r="J236" i="20" s="1"/>
  <c r="F105" i="1"/>
  <c r="O173" i="20"/>
  <c r="P173" i="20" s="1"/>
  <c r="O169" i="20"/>
  <c r="P169" i="20" s="1"/>
  <c r="O227" i="20"/>
  <c r="P227" i="20" s="1"/>
  <c r="F194" i="1"/>
  <c r="R59" i="20"/>
  <c r="S59" i="20" s="1"/>
  <c r="J59" i="20" s="1"/>
  <c r="O109" i="20"/>
  <c r="P109" i="20" s="1"/>
  <c r="R129" i="20"/>
  <c r="S129" i="20" s="1"/>
  <c r="J129" i="20" s="1"/>
  <c r="R243" i="20"/>
  <c r="S243" i="20" s="1"/>
  <c r="J243" i="20" s="1"/>
  <c r="R226" i="20"/>
  <c r="S226" i="20" s="1"/>
  <c r="J226" i="20" s="1"/>
  <c r="F275" i="1"/>
  <c r="F252" i="1"/>
  <c r="R145" i="20"/>
  <c r="S145" i="20" s="1"/>
  <c r="J145" i="20" s="1"/>
  <c r="F72" i="1"/>
  <c r="R154" i="20"/>
  <c r="S154" i="20" s="1"/>
  <c r="J154" i="20" s="1"/>
  <c r="R56" i="20"/>
  <c r="S56" i="20" s="1"/>
  <c r="J56" i="20" s="1"/>
  <c r="R160" i="20"/>
  <c r="S160" i="20" s="1"/>
  <c r="J160" i="20" s="1"/>
  <c r="R109" i="20"/>
  <c r="S109" i="20" s="1"/>
  <c r="J109" i="20" s="1"/>
  <c r="O60" i="20"/>
  <c r="P60" i="20" s="1"/>
  <c r="F212" i="1"/>
  <c r="O170" i="20"/>
  <c r="P170" i="20" s="1"/>
  <c r="F162" i="1"/>
  <c r="U64" i="20"/>
  <c r="C76" i="10" s="1"/>
  <c r="R164" i="20"/>
  <c r="S164" i="20" s="1"/>
  <c r="J164" i="20" s="1"/>
  <c r="F213" i="1"/>
  <c r="O194" i="20"/>
  <c r="P194" i="20" s="1"/>
  <c r="O77" i="20"/>
  <c r="P77" i="20" s="1"/>
  <c r="F283" i="1"/>
  <c r="R194" i="20"/>
  <c r="S194" i="20" s="1"/>
  <c r="J194" i="20" s="1"/>
  <c r="R167" i="20"/>
  <c r="S167" i="20" s="1"/>
  <c r="J167" i="20" s="1"/>
  <c r="R216" i="20"/>
  <c r="S216" i="20" s="1"/>
  <c r="R84" i="20"/>
  <c r="F102" i="1"/>
  <c r="F121" i="1"/>
  <c r="R173" i="20"/>
  <c r="S173" i="20" s="1"/>
  <c r="J173" i="20" s="1"/>
  <c r="R57" i="20"/>
  <c r="S57" i="20" s="1"/>
  <c r="J57" i="20" s="1"/>
  <c r="R206" i="20"/>
  <c r="S206" i="20" s="1"/>
  <c r="J206" i="20" s="1"/>
  <c r="F255" i="1"/>
  <c r="O171" i="20"/>
  <c r="P171" i="20" s="1"/>
  <c r="F218" i="1"/>
  <c r="F126" i="1"/>
  <c r="O150" i="20"/>
  <c r="P150" i="20" s="1"/>
  <c r="F128" i="1"/>
  <c r="R207" i="20"/>
  <c r="S207" i="20" s="1"/>
  <c r="J207" i="20" s="1"/>
  <c r="F142" i="1"/>
  <c r="O157" i="20"/>
  <c r="P157" i="20" s="1"/>
  <c r="R205" i="20"/>
  <c r="S205" i="20" s="1"/>
  <c r="J205" i="20" s="1"/>
  <c r="F261" i="1"/>
  <c r="R124" i="20"/>
  <c r="S124" i="20" s="1"/>
  <c r="J124" i="20" s="1"/>
  <c r="R65" i="20"/>
  <c r="S65" i="20" s="1"/>
  <c r="J65" i="20" s="1"/>
  <c r="F215" i="1"/>
  <c r="R245" i="20"/>
  <c r="S245" i="20" s="1"/>
  <c r="F238" i="1"/>
  <c r="R248" i="20"/>
  <c r="S248" i="20" s="1"/>
  <c r="J248" i="20" s="1"/>
  <c r="R75" i="20"/>
  <c r="S75" i="20" s="1"/>
  <c r="J75" i="20" s="1"/>
  <c r="F148" i="1"/>
  <c r="F258" i="1"/>
  <c r="F137" i="1"/>
  <c r="O231" i="20"/>
  <c r="P231" i="20" s="1"/>
  <c r="O19" i="20"/>
  <c r="P19" i="20" s="1"/>
  <c r="T19" i="20" s="1"/>
  <c r="F209" i="1"/>
  <c r="R140" i="20"/>
  <c r="S140" i="20" s="1"/>
  <c r="J140" i="20" s="1"/>
  <c r="F214" i="1"/>
  <c r="F246" i="1"/>
  <c r="F188" i="1"/>
  <c r="F133" i="1"/>
  <c r="R123" i="20"/>
  <c r="S123" i="20" s="1"/>
  <c r="J123" i="20" s="1"/>
  <c r="O190" i="20"/>
  <c r="P190" i="20" s="1"/>
  <c r="F240" i="1"/>
  <c r="O247" i="20"/>
  <c r="P247" i="20" s="1"/>
  <c r="R146" i="20"/>
  <c r="S146" i="20" s="1"/>
  <c r="J146" i="20" s="1"/>
  <c r="R76" i="20"/>
  <c r="S76" i="20" s="1"/>
  <c r="J76" i="20" s="1"/>
  <c r="O208" i="20"/>
  <c r="P208" i="20" s="1"/>
  <c r="F141" i="1"/>
  <c r="F117" i="1"/>
  <c r="O94" i="20"/>
  <c r="P94" i="20" s="1"/>
  <c r="F89" i="1"/>
  <c r="F257" i="1"/>
  <c r="R228" i="20"/>
  <c r="S228" i="20" s="1"/>
  <c r="J228" i="20" s="1"/>
  <c r="F250" i="1"/>
  <c r="F171" i="1"/>
  <c r="R224" i="20"/>
  <c r="S224" i="20" s="1"/>
  <c r="J224" i="20" s="1"/>
  <c r="O251" i="20"/>
  <c r="P251" i="20" s="1"/>
  <c r="F76" i="1"/>
  <c r="R134" i="20"/>
  <c r="S134" i="20" s="1"/>
  <c r="J134" i="20" s="1"/>
  <c r="F174" i="1"/>
  <c r="H73" i="14"/>
  <c r="R55" i="20" s="1"/>
  <c r="S55" i="20" s="1"/>
  <c r="R107" i="20"/>
  <c r="S107" i="20" s="1"/>
  <c r="J107" i="20" s="1"/>
  <c r="R234" i="20"/>
  <c r="S234" i="20" s="1"/>
  <c r="J234" i="20" s="1"/>
  <c r="R66" i="20"/>
  <c r="S66" i="20" s="1"/>
  <c r="J66" i="20" s="1"/>
  <c r="F280" i="1"/>
  <c r="O104" i="20"/>
  <c r="P104" i="20" s="1"/>
  <c r="O99" i="20"/>
  <c r="P99" i="20" s="1"/>
  <c r="F178" i="1"/>
  <c r="R219" i="20"/>
  <c r="S219" i="20" s="1"/>
  <c r="J219" i="20" s="1"/>
  <c r="R96" i="20"/>
  <c r="S96" i="20" s="1"/>
  <c r="O243" i="20"/>
  <c r="P243" i="20" s="1"/>
  <c r="R142" i="20"/>
  <c r="S142" i="20" s="1"/>
  <c r="J142" i="20" s="1"/>
  <c r="O253" i="20"/>
  <c r="P253" i="20" s="1"/>
  <c r="O70" i="20"/>
  <c r="P70" i="20" s="1"/>
  <c r="R241" i="20"/>
  <c r="S241" i="20" s="1"/>
  <c r="J241" i="20" s="1"/>
  <c r="R176" i="20"/>
  <c r="S176" i="20" s="1"/>
  <c r="J176" i="20" s="1"/>
  <c r="F264" i="1"/>
  <c r="O185" i="20"/>
  <c r="P185" i="20" s="1"/>
  <c r="R85" i="20"/>
  <c r="S85" i="20" s="1"/>
  <c r="J85" i="20" s="1"/>
  <c r="F134" i="1"/>
  <c r="O160" i="20"/>
  <c r="P160" i="20" s="1"/>
  <c r="R172" i="20"/>
  <c r="S172" i="20" s="1"/>
  <c r="J172" i="20" s="1"/>
  <c r="R178" i="20"/>
  <c r="S178" i="20" s="1"/>
  <c r="J178" i="20" s="1"/>
  <c r="F150" i="1"/>
  <c r="O129" i="20"/>
  <c r="P129" i="20" s="1"/>
  <c r="O238" i="20"/>
  <c r="P238" i="20" s="1"/>
  <c r="F70" i="1"/>
  <c r="F119" i="1"/>
  <c r="F211" i="1"/>
  <c r="O136" i="20"/>
  <c r="P136" i="20" s="1"/>
  <c r="F182" i="1"/>
  <c r="R157" i="20"/>
  <c r="S157" i="20" s="1"/>
  <c r="J157" i="20" s="1"/>
  <c r="F85" i="1"/>
  <c r="F237" i="1"/>
  <c r="R62" i="20"/>
  <c r="S62" i="20" s="1"/>
  <c r="J62" i="20" s="1"/>
  <c r="R155" i="20"/>
  <c r="S155" i="20" s="1"/>
  <c r="R237" i="20"/>
  <c r="S237" i="20" s="1"/>
  <c r="J237" i="20" s="1"/>
  <c r="F98" i="1"/>
  <c r="R217" i="20"/>
  <c r="S217" i="20" s="1"/>
  <c r="J217" i="20" s="1"/>
  <c r="R193" i="20"/>
  <c r="S193" i="20" s="1"/>
  <c r="J193" i="20" s="1"/>
  <c r="R72" i="20"/>
  <c r="S72" i="20" s="1"/>
  <c r="J72" i="20" s="1"/>
  <c r="R67" i="20"/>
  <c r="S67" i="20" s="1"/>
  <c r="J67" i="20" s="1"/>
  <c r="R251" i="20"/>
  <c r="S251" i="20" s="1"/>
  <c r="J251" i="20" s="1"/>
  <c r="F232" i="1"/>
  <c r="F230" i="1"/>
  <c r="R190" i="20"/>
  <c r="S190" i="20" s="1"/>
  <c r="J190" i="20" s="1"/>
  <c r="F180" i="1"/>
  <c r="R64" i="20"/>
  <c r="S64" i="20" s="1"/>
  <c r="J64" i="20" s="1"/>
  <c r="F187" i="1"/>
  <c r="R252" i="20"/>
  <c r="S252" i="20" s="1"/>
  <c r="J252" i="20" s="1"/>
  <c r="O126" i="20"/>
  <c r="P126" i="20" s="1"/>
  <c r="O92" i="20"/>
  <c r="P92" i="20" s="1"/>
  <c r="R61" i="20"/>
  <c r="S61" i="20" s="1"/>
  <c r="J61" i="20" s="1"/>
  <c r="F216" i="1"/>
  <c r="R246" i="20"/>
  <c r="S246" i="20" s="1"/>
  <c r="F103" i="1"/>
  <c r="R175" i="20"/>
  <c r="S175" i="20" s="1"/>
  <c r="J175" i="20" s="1"/>
  <c r="R187" i="20"/>
  <c r="S187" i="20" s="1"/>
  <c r="J187" i="20" s="1"/>
  <c r="R215" i="20"/>
  <c r="S215" i="20" s="1"/>
  <c r="J215" i="20" s="1"/>
  <c r="R83" i="20"/>
  <c r="O178" i="20"/>
  <c r="P178" i="20" s="1"/>
  <c r="O78" i="20"/>
  <c r="P78" i="20" s="1"/>
  <c r="O147" i="20"/>
  <c r="P147" i="20" s="1"/>
  <c r="F138" i="1"/>
  <c r="F80" i="1"/>
  <c r="R159" i="20"/>
  <c r="S159" i="20" s="1"/>
  <c r="J159" i="20" s="1"/>
  <c r="O163" i="20"/>
  <c r="P163" i="20" s="1"/>
  <c r="F220" i="1"/>
  <c r="O193" i="20"/>
  <c r="P193" i="20" s="1"/>
  <c r="R82" i="20"/>
  <c r="R171" i="20"/>
  <c r="S171" i="20" s="1"/>
  <c r="J171" i="20" s="1"/>
  <c r="F77" i="1"/>
  <c r="O158" i="20"/>
  <c r="P158" i="20" s="1"/>
  <c r="O229" i="20"/>
  <c r="P229" i="20" s="1"/>
  <c r="O81" i="20"/>
  <c r="P81" i="20" s="1"/>
  <c r="F101" i="1"/>
  <c r="F269" i="1"/>
  <c r="R116" i="20"/>
  <c r="S116" i="20" s="1"/>
  <c r="J116" i="20" s="1"/>
  <c r="O120" i="20"/>
  <c r="P120" i="20" s="1"/>
  <c r="R153" i="20"/>
  <c r="S153" i="20" s="1"/>
  <c r="F208" i="1"/>
  <c r="R200" i="20"/>
  <c r="S200" i="20" s="1"/>
  <c r="J200" i="20" s="1"/>
  <c r="F158" i="1"/>
  <c r="F236" i="1"/>
  <c r="O204" i="20"/>
  <c r="R126" i="20"/>
  <c r="S126" i="20" s="1"/>
  <c r="J126" i="20" s="1"/>
  <c r="R165" i="20"/>
  <c r="S165" i="20" s="1"/>
  <c r="J165" i="20" s="1"/>
  <c r="F201" i="1"/>
  <c r="F149" i="1"/>
  <c r="R179" i="20"/>
  <c r="S179" i="20" s="1"/>
  <c r="J179" i="20" s="1"/>
  <c r="R120" i="20"/>
  <c r="S120" i="20" s="1"/>
  <c r="J120" i="20" s="1"/>
  <c r="R98" i="20"/>
  <c r="S98" i="20" s="1"/>
  <c r="R213" i="20"/>
  <c r="S213" i="20" s="1"/>
  <c r="J213" i="20" s="1"/>
  <c r="R185" i="20"/>
  <c r="S185" i="20" s="1"/>
  <c r="J185" i="20" s="1"/>
  <c r="R91" i="20"/>
  <c r="S91" i="20" s="1"/>
  <c r="J91" i="20" s="1"/>
  <c r="R87" i="20"/>
  <c r="S87" i="20" s="1"/>
  <c r="J87" i="20" s="1"/>
  <c r="R195" i="20"/>
  <c r="S195" i="20" s="1"/>
  <c r="J195" i="20" s="1"/>
  <c r="R188" i="20"/>
  <c r="S188" i="20" s="1"/>
  <c r="J188" i="20" s="1"/>
  <c r="R144" i="20"/>
  <c r="S144" i="20" s="1"/>
  <c r="J144" i="20" s="1"/>
  <c r="F217" i="1"/>
  <c r="O125" i="20"/>
  <c r="P125" i="20" s="1"/>
  <c r="O88" i="20"/>
  <c r="P88" i="20" s="1"/>
  <c r="O149" i="20"/>
  <c r="P149" i="20" s="1"/>
  <c r="O179" i="20"/>
  <c r="P179" i="20" s="1"/>
  <c r="F173" i="1"/>
  <c r="O106" i="20"/>
  <c r="P106" i="20" s="1"/>
  <c r="O207" i="20"/>
  <c r="P207" i="20" s="1"/>
  <c r="F206" i="1"/>
  <c r="F94" i="1"/>
  <c r="R199" i="20"/>
  <c r="S199" i="20" s="1"/>
  <c r="J199" i="20" s="1"/>
  <c r="R174" i="20"/>
  <c r="S174" i="20" s="1"/>
  <c r="J174" i="20" s="1"/>
  <c r="O131" i="20"/>
  <c r="P131" i="20" s="1"/>
  <c r="F219" i="1"/>
  <c r="R218" i="20"/>
  <c r="S218" i="20" s="1"/>
  <c r="J218" i="20" s="1"/>
  <c r="O112" i="20"/>
  <c r="P112" i="20" s="1"/>
  <c r="R169" i="20"/>
  <c r="S169" i="20" s="1"/>
  <c r="J169" i="20" s="1"/>
  <c r="R58" i="20"/>
  <c r="S58" i="20" s="1"/>
  <c r="J58" i="20" s="1"/>
  <c r="R231" i="20"/>
  <c r="S231" i="20" s="1"/>
  <c r="J231" i="20" s="1"/>
  <c r="R143" i="20"/>
  <c r="S143" i="20" s="1"/>
  <c r="J143" i="20" s="1"/>
  <c r="R106" i="20"/>
  <c r="S106" i="20" s="1"/>
  <c r="R232" i="20"/>
  <c r="S232" i="20" s="1"/>
  <c r="J232" i="20" s="1"/>
  <c r="F234" i="1"/>
  <c r="O209" i="20"/>
  <c r="P209" i="20" s="1"/>
  <c r="O226" i="20"/>
  <c r="P226" i="20" s="1"/>
  <c r="O200" i="20"/>
  <c r="P200" i="20" s="1"/>
  <c r="O189" i="20"/>
  <c r="P189" i="20" s="1"/>
  <c r="O127" i="20"/>
  <c r="P127" i="20" s="1"/>
  <c r="F273" i="1"/>
  <c r="F163" i="1"/>
  <c r="F125" i="1"/>
  <c r="F82" i="1"/>
  <c r="R136" i="20"/>
  <c r="S136" i="20" s="1"/>
  <c r="J136" i="20" s="1"/>
  <c r="F186" i="1"/>
  <c r="R184" i="20"/>
  <c r="S184" i="20" s="1"/>
  <c r="J184" i="20" s="1"/>
  <c r="O197" i="20"/>
  <c r="P197" i="20" s="1"/>
  <c r="R69" i="20"/>
  <c r="S69" i="20" s="1"/>
  <c r="J69" i="20" s="1"/>
  <c r="O188" i="20"/>
  <c r="P188" i="20" s="1"/>
  <c r="R201" i="20"/>
  <c r="S201" i="20" s="1"/>
  <c r="J201" i="20" s="1"/>
  <c r="R239" i="20"/>
  <c r="S239" i="20" s="1"/>
  <c r="J239" i="20" s="1"/>
  <c r="R196" i="20"/>
  <c r="S196" i="20" s="1"/>
  <c r="J196" i="20" s="1"/>
  <c r="O196" i="20"/>
  <c r="P196" i="20" s="1"/>
  <c r="F118" i="1"/>
  <c r="O236" i="20"/>
  <c r="P236" i="20" s="1"/>
  <c r="O216" i="20"/>
  <c r="P216" i="20" s="1"/>
  <c r="O183" i="20"/>
  <c r="P183" i="20" s="1"/>
  <c r="F144" i="1"/>
  <c r="R197" i="20"/>
  <c r="S197" i="20" s="1"/>
  <c r="J197" i="20" s="1"/>
  <c r="R158" i="20"/>
  <c r="S158" i="20" s="1"/>
  <c r="J158" i="20" s="1"/>
  <c r="O68" i="20"/>
  <c r="P68" i="20" s="1"/>
  <c r="O124" i="20"/>
  <c r="P124" i="20" s="1"/>
  <c r="F181" i="1"/>
  <c r="F176" i="1"/>
  <c r="O146" i="20"/>
  <c r="P146" i="20" s="1"/>
  <c r="R177" i="20"/>
  <c r="S177" i="20" s="1"/>
  <c r="J177" i="20" s="1"/>
  <c r="F147" i="1"/>
  <c r="R163" i="20"/>
  <c r="S163" i="20" s="1"/>
  <c r="R117" i="20"/>
  <c r="S117" i="20" s="1"/>
  <c r="J117" i="20" s="1"/>
  <c r="R94" i="20"/>
  <c r="S94" i="20" s="1"/>
  <c r="J94" i="20" s="1"/>
  <c r="F268" i="1"/>
  <c r="O239" i="20"/>
  <c r="P239" i="20" s="1"/>
  <c r="O111" i="20"/>
  <c r="P111" i="20" s="1"/>
  <c r="O115" i="20"/>
  <c r="P115" i="20" s="1"/>
  <c r="R238" i="20"/>
  <c r="S238" i="20" s="1"/>
  <c r="O235" i="20"/>
  <c r="P235" i="20" s="1"/>
  <c r="O121" i="20"/>
  <c r="P121" i="20" s="1"/>
  <c r="R130" i="20"/>
  <c r="S130" i="20" s="1"/>
  <c r="J130" i="20" s="1"/>
  <c r="O103" i="20"/>
  <c r="P103" i="20" s="1"/>
  <c r="O214" i="20"/>
  <c r="P214" i="20" s="1"/>
  <c r="F122" i="1"/>
  <c r="R250" i="20"/>
  <c r="S250" i="20" s="1"/>
  <c r="J250" i="20" s="1"/>
  <c r="R220" i="20"/>
  <c r="S220" i="20" s="1"/>
  <c r="J220" i="20" s="1"/>
  <c r="R156" i="20"/>
  <c r="S156" i="20" s="1"/>
  <c r="J156" i="20" s="1"/>
  <c r="O75" i="20"/>
  <c r="P75" i="20" s="1"/>
  <c r="O119" i="20"/>
  <c r="P119" i="20" s="1"/>
  <c r="O177" i="20"/>
  <c r="P177" i="20" s="1"/>
  <c r="R141" i="20"/>
  <c r="S141" i="20" s="1"/>
  <c r="J141" i="20" s="1"/>
  <c r="R209" i="20"/>
  <c r="S209" i="20" s="1"/>
  <c r="J209" i="20" s="1"/>
  <c r="R223" i="20"/>
  <c r="S223" i="20" s="1"/>
  <c r="R212" i="20"/>
  <c r="S212" i="20" s="1"/>
  <c r="J212" i="20" s="1"/>
  <c r="R151" i="20"/>
  <c r="S151" i="20" s="1"/>
  <c r="J151" i="20" s="1"/>
  <c r="R135" i="20"/>
  <c r="S135" i="20" s="1"/>
  <c r="J135" i="20" s="1"/>
  <c r="O56" i="20"/>
  <c r="P56" i="20" s="1"/>
  <c r="O98" i="20"/>
  <c r="P98" i="20" s="1"/>
  <c r="O145" i="20"/>
  <c r="P145" i="20" s="1"/>
  <c r="O72" i="20"/>
  <c r="P72" i="20" s="1"/>
  <c r="O62" i="20"/>
  <c r="P62" i="20" s="1"/>
  <c r="F263" i="1"/>
  <c r="O168" i="20"/>
  <c r="P168" i="20" s="1"/>
  <c r="O110" i="20"/>
  <c r="P110" i="20" s="1"/>
  <c r="F199" i="1"/>
  <c r="O71" i="20"/>
  <c r="P71" i="20" s="1"/>
  <c r="R111" i="20"/>
  <c r="S111" i="20" s="1"/>
  <c r="J111" i="20" s="1"/>
  <c r="O76" i="20"/>
  <c r="P76" i="20" s="1"/>
  <c r="R118" i="20"/>
  <c r="S118" i="20" s="1"/>
  <c r="J118" i="20" s="1"/>
  <c r="O143" i="20"/>
  <c r="P143" i="20" s="1"/>
  <c r="F87" i="1"/>
  <c r="R240" i="20"/>
  <c r="S240" i="20" s="1"/>
  <c r="J240" i="20" s="1"/>
  <c r="O206" i="20"/>
  <c r="P206" i="20" s="1"/>
  <c r="F227" i="1"/>
  <c r="F108" i="1"/>
  <c r="F266" i="1"/>
  <c r="R254" i="20"/>
  <c r="S254" i="20" s="1"/>
  <c r="J254" i="20" s="1"/>
  <c r="R74" i="20"/>
  <c r="S74" i="20" s="1"/>
  <c r="J74" i="20" s="1"/>
  <c r="R89" i="20"/>
  <c r="R121" i="20"/>
  <c r="S121" i="20" s="1"/>
  <c r="J121" i="20" s="1"/>
  <c r="R191" i="20"/>
  <c r="S191" i="20" s="1"/>
  <c r="J191" i="20" s="1"/>
  <c r="R112" i="20"/>
  <c r="S112" i="20" s="1"/>
  <c r="J112" i="20" s="1"/>
  <c r="O221" i="20"/>
  <c r="P221" i="20" s="1"/>
  <c r="O223" i="20"/>
  <c r="P223" i="20" s="1"/>
  <c r="O154" i="20"/>
  <c r="P154" i="20" s="1"/>
  <c r="R214" i="20"/>
  <c r="S214" i="20" s="1"/>
  <c r="J214" i="20" s="1"/>
  <c r="F155" i="1"/>
  <c r="R183" i="20"/>
  <c r="S183" i="20" s="1"/>
  <c r="J183" i="20" s="1"/>
  <c r="F153" i="1"/>
  <c r="R221" i="20"/>
  <c r="S221" i="20" s="1"/>
  <c r="J221" i="20" s="1"/>
  <c r="O102" i="20"/>
  <c r="P102" i="20" s="1"/>
  <c r="F110" i="1"/>
  <c r="R115" i="20"/>
  <c r="S115" i="20" s="1"/>
  <c r="J115" i="20" s="1"/>
  <c r="F83" i="1"/>
  <c r="F231" i="1"/>
  <c r="O220" i="20"/>
  <c r="P220" i="20" s="1"/>
  <c r="F74" i="1"/>
  <c r="R249" i="20"/>
  <c r="S249" i="20" s="1"/>
  <c r="J249" i="20" s="1"/>
  <c r="O114" i="20"/>
  <c r="P114" i="20" s="1"/>
  <c r="R81" i="20"/>
  <c r="S81" i="20" s="1"/>
  <c r="J81" i="20" s="1"/>
  <c r="R103" i="20"/>
  <c r="S103" i="20" s="1"/>
  <c r="J103" i="20" s="1"/>
  <c r="R79" i="20"/>
  <c r="S79" i="20" s="1"/>
  <c r="J79" i="20" s="1"/>
  <c r="R230" i="20"/>
  <c r="S230" i="20" s="1"/>
  <c r="J230" i="20" s="1"/>
  <c r="R182" i="20"/>
  <c r="S182" i="20" s="1"/>
  <c r="J182" i="20" s="1"/>
  <c r="R203" i="20"/>
  <c r="S203" i="20" s="1"/>
  <c r="J203" i="20" s="1"/>
  <c r="R180" i="20"/>
  <c r="S180" i="20" s="1"/>
  <c r="J180" i="20" s="1"/>
  <c r="R92" i="20"/>
  <c r="S92" i="20" s="1"/>
  <c r="J92" i="20" s="1"/>
  <c r="R132" i="20"/>
  <c r="S132" i="20" s="1"/>
  <c r="J132" i="20" s="1"/>
  <c r="O100" i="20"/>
  <c r="P100" i="20" s="1"/>
  <c r="O89" i="20"/>
  <c r="P89" i="20" s="1"/>
  <c r="O174" i="20"/>
  <c r="P174" i="20" s="1"/>
  <c r="O212" i="20"/>
  <c r="P212" i="20" s="1"/>
  <c r="R229" i="20"/>
  <c r="S229" i="20" s="1"/>
  <c r="J229" i="20" s="1"/>
  <c r="O250" i="20"/>
  <c r="P250" i="20" s="1"/>
  <c r="O155" i="20"/>
  <c r="P155" i="20" s="1"/>
  <c r="O162" i="20"/>
  <c r="P162" i="20" s="1"/>
  <c r="O252" i="20"/>
  <c r="P252" i="20" s="1"/>
  <c r="R225" i="20"/>
  <c r="S225" i="20" s="1"/>
  <c r="J225" i="20" s="1"/>
  <c r="R208" i="20"/>
  <c r="S208" i="20" s="1"/>
  <c r="J208" i="20" s="1"/>
  <c r="O83" i="20"/>
  <c r="P83" i="20" s="1"/>
  <c r="F197" i="1"/>
  <c r="F167" i="1"/>
  <c r="F135" i="1"/>
  <c r="O254" i="20"/>
  <c r="P254" i="20" s="1"/>
  <c r="O87" i="20"/>
  <c r="P87" i="20" s="1"/>
  <c r="R93" i="20"/>
  <c r="S93" i="20" s="1"/>
  <c r="J93" i="20" s="1"/>
  <c r="R138" i="20"/>
  <c r="S138" i="20" s="1"/>
  <c r="J138" i="20" s="1"/>
  <c r="R149" i="20"/>
  <c r="S149" i="20" s="1"/>
  <c r="J149" i="20" s="1"/>
  <c r="R80" i="20"/>
  <c r="R105" i="20"/>
  <c r="S105" i="20" s="1"/>
  <c r="F281" i="1"/>
  <c r="O205" i="20"/>
  <c r="P205" i="20" s="1"/>
  <c r="F270" i="1"/>
  <c r="F271" i="1"/>
  <c r="R198" i="20"/>
  <c r="S198" i="20" s="1"/>
  <c r="J198" i="20" s="1"/>
  <c r="R104" i="20"/>
  <c r="S104" i="20" s="1"/>
  <c r="J104" i="20" s="1"/>
  <c r="F104" i="1"/>
  <c r="R77" i="20"/>
  <c r="S77" i="20" s="1"/>
  <c r="J77" i="20" s="1"/>
  <c r="O59" i="20"/>
  <c r="P59" i="20" s="1"/>
  <c r="O233" i="20"/>
  <c r="P233" i="20" s="1"/>
  <c r="R97" i="20"/>
  <c r="S97" i="20" s="1"/>
  <c r="O84" i="20"/>
  <c r="P84" i="20" s="1"/>
  <c r="F92" i="1"/>
  <c r="R186" i="20"/>
  <c r="S186" i="20" s="1"/>
  <c r="J186" i="20" s="1"/>
  <c r="F75" i="1"/>
  <c r="O244" i="20"/>
  <c r="P244" i="20" s="1"/>
  <c r="F284" i="1"/>
  <c r="F146" i="1"/>
  <c r="O230" i="20"/>
  <c r="P230" i="20" s="1"/>
  <c r="R90" i="20"/>
  <c r="S90" i="20" s="1"/>
  <c r="J90" i="20" s="1"/>
  <c r="O58" i="20"/>
  <c r="P58" i="20" s="1"/>
  <c r="R113" i="20"/>
  <c r="S113" i="20" s="1"/>
  <c r="J113" i="20" s="1"/>
  <c r="F132" i="1"/>
  <c r="F244" i="1"/>
  <c r="O242" i="20"/>
  <c r="P242" i="20" s="1"/>
  <c r="O134" i="20"/>
  <c r="P134" i="20" s="1"/>
  <c r="F274" i="1"/>
  <c r="O191" i="20"/>
  <c r="P191" i="20" s="1"/>
  <c r="F71" i="1"/>
  <c r="O172" i="20"/>
  <c r="P172" i="20" s="1"/>
  <c r="F175" i="1"/>
  <c r="F267" i="1"/>
  <c r="F170" i="1"/>
  <c r="F253" i="1"/>
  <c r="F123" i="1"/>
  <c r="O153" i="20"/>
  <c r="P153" i="20" s="1"/>
  <c r="O65" i="20"/>
  <c r="P65" i="20" s="1"/>
  <c r="O139" i="20"/>
  <c r="P139" i="20" s="1"/>
  <c r="F189" i="1"/>
  <c r="O234" i="20"/>
  <c r="P234" i="20" s="1"/>
  <c r="O18" i="20"/>
  <c r="P18" i="20" s="1"/>
  <c r="T18" i="20" s="1"/>
  <c r="O184" i="20"/>
  <c r="P184" i="20" s="1"/>
  <c r="O107" i="20"/>
  <c r="P107" i="20" s="1"/>
  <c r="F260" i="1"/>
  <c r="F221" i="1"/>
  <c r="F262" i="1"/>
  <c r="O63" i="20"/>
  <c r="P63" i="20" s="1"/>
  <c r="R122" i="20"/>
  <c r="S122" i="20" s="1"/>
  <c r="J122" i="20" s="1"/>
  <c r="O55" i="20"/>
  <c r="P55" i="20" s="1"/>
  <c r="O237" i="20"/>
  <c r="P237" i="20" s="1"/>
  <c r="O64" i="20"/>
  <c r="P64" i="20" s="1"/>
  <c r="O57" i="20"/>
  <c r="P57" i="20" s="1"/>
  <c r="O166" i="20"/>
  <c r="P166" i="20" s="1"/>
  <c r="F256" i="1"/>
  <c r="O245" i="20"/>
  <c r="P245" i="20" s="1"/>
  <c r="F156" i="1"/>
  <c r="O61" i="20"/>
  <c r="P61" i="20" s="1"/>
  <c r="O67" i="20"/>
  <c r="P67" i="20" s="1"/>
  <c r="O96" i="20"/>
  <c r="P96" i="20" s="1"/>
  <c r="F279" i="1"/>
  <c r="F233" i="1"/>
  <c r="F245" i="1"/>
  <c r="O132" i="20"/>
  <c r="P132" i="20" s="1"/>
  <c r="O224" i="20"/>
  <c r="P224" i="20" s="1"/>
  <c r="O240" i="20"/>
  <c r="P240" i="20" s="1"/>
  <c r="F278" i="1"/>
  <c r="O91" i="20"/>
  <c r="P91" i="20" s="1"/>
  <c r="O255" i="20"/>
  <c r="P255" i="20" s="1"/>
  <c r="R108" i="20"/>
  <c r="S108" i="20" s="1"/>
  <c r="J108" i="20" s="1"/>
  <c r="O66" i="20"/>
  <c r="P66" i="20" s="1"/>
  <c r="O135" i="20"/>
  <c r="P135" i="20" s="1"/>
  <c r="O118" i="20"/>
  <c r="P118" i="20" s="1"/>
  <c r="F169" i="1"/>
  <c r="O85" i="20"/>
  <c r="P85" i="20" s="1"/>
  <c r="F251" i="1"/>
  <c r="O122" i="20"/>
  <c r="P122" i="20" s="1"/>
  <c r="F159" i="1"/>
  <c r="F226" i="1"/>
  <c r="F191" i="1"/>
  <c r="F95" i="1"/>
  <c r="F239" i="1"/>
  <c r="F107" i="1"/>
  <c r="F86" i="1"/>
  <c r="F177" i="1"/>
  <c r="F97" i="1"/>
  <c r="O215" i="20"/>
  <c r="P215" i="20" s="1"/>
  <c r="O80" i="20"/>
  <c r="P80" i="20" s="1"/>
  <c r="O186" i="20"/>
  <c r="P186" i="20" s="1"/>
  <c r="O113" i="20"/>
  <c r="P113" i="20" s="1"/>
  <c r="F196" i="1"/>
  <c r="F210" i="1"/>
  <c r="F145" i="1"/>
  <c r="R99" i="20"/>
  <c r="S99" i="20" s="1"/>
  <c r="J99" i="20" s="1"/>
  <c r="O217" i="20"/>
  <c r="P217" i="20" s="1"/>
  <c r="F69" i="1"/>
  <c r="O182" i="20"/>
  <c r="P182" i="20" s="1"/>
  <c r="F259" i="1"/>
  <c r="O142" i="20"/>
  <c r="P142" i="20" s="1"/>
  <c r="O180" i="20"/>
  <c r="P180" i="20" s="1"/>
  <c r="F112" i="1"/>
  <c r="O148" i="20"/>
  <c r="P148" i="20" s="1"/>
  <c r="O74" i="20"/>
  <c r="P74" i="20" s="1"/>
  <c r="F73" i="1"/>
  <c r="F91" i="1"/>
  <c r="F90" i="1"/>
  <c r="F190" i="1"/>
  <c r="O202" i="20"/>
  <c r="P202" i="20" s="1"/>
  <c r="F179" i="1"/>
  <c r="O165" i="20"/>
  <c r="P165" i="20" s="1"/>
  <c r="F200" i="1"/>
  <c r="F81" i="1"/>
  <c r="F225" i="1"/>
  <c r="O228" i="20"/>
  <c r="P228" i="20" s="1"/>
  <c r="F154" i="1"/>
  <c r="F254" i="1"/>
  <c r="F168" i="1"/>
  <c r="F203" i="1"/>
  <c r="F161" i="1"/>
  <c r="O95" i="20"/>
  <c r="P95" i="20" s="1"/>
  <c r="F129" i="1"/>
  <c r="O175" i="20"/>
  <c r="P175" i="20" s="1"/>
  <c r="O69" i="20"/>
  <c r="P69" i="20" s="1"/>
  <c r="F222" i="1"/>
  <c r="F116" i="1"/>
  <c r="O133" i="20"/>
  <c r="P133" i="20" s="1"/>
  <c r="F164" i="1"/>
  <c r="O222" i="20"/>
  <c r="P222" i="20" s="1"/>
  <c r="F114" i="1"/>
  <c r="R114" i="20"/>
  <c r="S114" i="20" s="1"/>
  <c r="J114" i="20" s="1"/>
  <c r="F276" i="1"/>
  <c r="O176" i="20"/>
  <c r="P176" i="20" s="1"/>
  <c r="F265" i="1"/>
  <c r="O161" i="20"/>
  <c r="P161" i="20" s="1"/>
  <c r="O241" i="20"/>
  <c r="P241" i="20" s="1"/>
  <c r="O219" i="20"/>
  <c r="P219" i="20" s="1"/>
  <c r="F106" i="1"/>
  <c r="F79" i="1"/>
  <c r="O218" i="20"/>
  <c r="P218" i="20" s="1"/>
  <c r="O225" i="20"/>
  <c r="P225" i="20" s="1"/>
  <c r="O128" i="20"/>
  <c r="P128" i="20" s="1"/>
  <c r="O156" i="20"/>
  <c r="P156" i="20" s="1"/>
  <c r="F228" i="1"/>
  <c r="O164" i="20"/>
  <c r="P164" i="20" s="1"/>
  <c r="R128" i="20"/>
  <c r="S128" i="20" s="1"/>
  <c r="J128" i="20" s="1"/>
  <c r="F192" i="1"/>
  <c r="F205" i="1"/>
  <c r="R161" i="20"/>
  <c r="S161" i="20" s="1"/>
  <c r="J161" i="20" s="1"/>
  <c r="O199" i="20"/>
  <c r="P199" i="20" s="1"/>
  <c r="R137" i="20"/>
  <c r="S137" i="20" s="1"/>
  <c r="J137" i="20" s="1"/>
  <c r="R71" i="20"/>
  <c r="S71" i="20" s="1"/>
  <c r="J71" i="20" s="1"/>
  <c r="R242" i="20"/>
  <c r="S242" i="20" s="1"/>
  <c r="J242" i="20" s="1"/>
  <c r="R255" i="20"/>
  <c r="S255" i="20" s="1"/>
  <c r="O195" i="20"/>
  <c r="P195" i="20" s="1"/>
  <c r="F96" i="1"/>
  <c r="F248" i="1"/>
  <c r="O93" i="20"/>
  <c r="P93" i="20" s="1"/>
  <c r="R110" i="20"/>
  <c r="S110" i="20" s="1"/>
  <c r="J110" i="20" s="1"/>
  <c r="R181" i="20"/>
  <c r="S181" i="20" s="1"/>
  <c r="J181" i="20" s="1"/>
  <c r="R256" i="20"/>
  <c r="S256" i="20" s="1"/>
  <c r="F223" i="1"/>
  <c r="F249" i="1"/>
  <c r="O192" i="20"/>
  <c r="P192" i="20" s="1"/>
  <c r="O167" i="20"/>
  <c r="P167" i="20" s="1"/>
  <c r="O138" i="20"/>
  <c r="P138" i="20" s="1"/>
  <c r="F202" i="1"/>
  <c r="O82" i="20"/>
  <c r="P82" i="20" s="1"/>
  <c r="F109" i="1"/>
  <c r="O108" i="20"/>
  <c r="P108" i="20" s="1"/>
  <c r="F100" i="1"/>
  <c r="O198" i="20"/>
  <c r="P198" i="20" s="1"/>
  <c r="F277" i="1"/>
  <c r="R162" i="20"/>
  <c r="S162" i="20" s="1"/>
  <c r="R166" i="20"/>
  <c r="S166" i="20" s="1"/>
  <c r="O181" i="20"/>
  <c r="P181" i="20" s="1"/>
  <c r="R233" i="20"/>
  <c r="S233" i="20" s="1"/>
  <c r="R244" i="20"/>
  <c r="S244" i="20" s="1"/>
  <c r="F143" i="1"/>
  <c r="R60" i="20"/>
  <c r="S60" i="20" s="1"/>
  <c r="J60" i="20" s="1"/>
  <c r="O90" i="20"/>
  <c r="P90" i="20" s="1"/>
  <c r="F151" i="1"/>
  <c r="R202" i="20"/>
  <c r="S202" i="20" s="1"/>
  <c r="J202" i="20" s="1"/>
  <c r="S89" i="20" l="1"/>
  <c r="J89" i="20" s="1"/>
  <c r="S86" i="20"/>
  <c r="J86" i="20" s="1"/>
  <c r="S80" i="20"/>
  <c r="J80" i="20" s="1"/>
  <c r="S84" i="20"/>
  <c r="J84" i="20" s="1"/>
  <c r="T51" i="20"/>
  <c r="T50" i="20"/>
  <c r="S82" i="20"/>
  <c r="J82" i="20" s="1"/>
  <c r="S83" i="20"/>
  <c r="J83" i="20" s="1"/>
  <c r="T54" i="20"/>
  <c r="H13" i="2"/>
  <c r="D25" i="14" s="1"/>
  <c r="J55" i="20"/>
  <c r="H6" i="2"/>
  <c r="D18" i="14" s="1"/>
  <c r="T127" i="20"/>
  <c r="J245" i="20"/>
  <c r="H20" i="2"/>
  <c r="D32" i="14" s="1"/>
  <c r="H9" i="2"/>
  <c r="D21" i="14" s="1"/>
  <c r="H5" i="2"/>
  <c r="D17" i="14" s="1"/>
  <c r="G2" i="2"/>
  <c r="I2" i="2" s="1"/>
  <c r="G14" i="14" s="1"/>
  <c r="T95" i="20"/>
  <c r="T65" i="20"/>
  <c r="T88" i="20"/>
  <c r="T66" i="20"/>
  <c r="T68" i="20"/>
  <c r="T125" i="20"/>
  <c r="J216" i="20"/>
  <c r="H19" i="2"/>
  <c r="D31" i="14" s="1"/>
  <c r="G4" i="2"/>
  <c r="E16" i="14" s="1"/>
  <c r="T123" i="20"/>
  <c r="T52" i="20"/>
  <c r="T63" i="20"/>
  <c r="T119" i="20"/>
  <c r="T97" i="20"/>
  <c r="T192" i="20"/>
  <c r="T105" i="20"/>
  <c r="T53" i="20"/>
  <c r="T145" i="20"/>
  <c r="T131" i="20"/>
  <c r="T101" i="20"/>
  <c r="T129" i="20"/>
  <c r="T168" i="20"/>
  <c r="G3" i="2"/>
  <c r="E15" i="14" s="1"/>
  <c r="T133" i="20"/>
  <c r="T210" i="20"/>
  <c r="T75" i="20"/>
  <c r="T147" i="20"/>
  <c r="T213" i="20"/>
  <c r="T205" i="20"/>
  <c r="T72" i="20"/>
  <c r="T55" i="20"/>
  <c r="T124" i="20"/>
  <c r="T76" i="20"/>
  <c r="T243" i="20"/>
  <c r="T64" i="20"/>
  <c r="T178" i="20"/>
  <c r="T172" i="20"/>
  <c r="T74" i="20"/>
  <c r="T107" i="20"/>
  <c r="T189" i="20"/>
  <c r="T199" i="20"/>
  <c r="T157" i="20"/>
  <c r="T194" i="20"/>
  <c r="T100" i="20"/>
  <c r="T197" i="20"/>
  <c r="T185" i="20"/>
  <c r="T112" i="20"/>
  <c r="T81" i="20"/>
  <c r="T173" i="20"/>
  <c r="T170" i="20"/>
  <c r="T249" i="20"/>
  <c r="T57" i="20"/>
  <c r="T154" i="20"/>
  <c r="T70" i="20"/>
  <c r="T235" i="20"/>
  <c r="T151" i="20"/>
  <c r="T167" i="20"/>
  <c r="T247" i="20"/>
  <c r="T238" i="20"/>
  <c r="T190" i="20"/>
  <c r="T67" i="20"/>
  <c r="T139" i="20"/>
  <c r="T196" i="20"/>
  <c r="T58" i="20"/>
  <c r="T171" i="20"/>
  <c r="T246" i="20"/>
  <c r="T193" i="20"/>
  <c r="T211" i="20"/>
  <c r="T176" i="20"/>
  <c r="T62" i="20"/>
  <c r="T142" i="20"/>
  <c r="T96" i="20"/>
  <c r="T61" i="20"/>
  <c r="T109" i="20"/>
  <c r="T182" i="20"/>
  <c r="T136" i="20"/>
  <c r="T121" i="20"/>
  <c r="T195" i="20"/>
  <c r="J98" i="20"/>
  <c r="T98" i="20"/>
  <c r="T85" i="20"/>
  <c r="T203" i="20"/>
  <c r="T130" i="20"/>
  <c r="T208" i="20"/>
  <c r="T91" i="20"/>
  <c r="T56" i="20"/>
  <c r="T236" i="20"/>
  <c r="T200" i="20"/>
  <c r="T140" i="20"/>
  <c r="T186" i="20"/>
  <c r="T215" i="20"/>
  <c r="T134" i="20"/>
  <c r="T115" i="20"/>
  <c r="T73" i="20"/>
  <c r="T111" i="20"/>
  <c r="T209" i="20"/>
  <c r="T179" i="20"/>
  <c r="T245" i="20"/>
  <c r="T120" i="20"/>
  <c r="T92" i="20"/>
  <c r="T191" i="20"/>
  <c r="T159" i="20"/>
  <c r="T146" i="20"/>
  <c r="T78" i="20"/>
  <c r="T239" i="20"/>
  <c r="T187" i="20"/>
  <c r="T77" i="20"/>
  <c r="T206" i="20"/>
  <c r="T87" i="20"/>
  <c r="T207" i="20"/>
  <c r="T174" i="20"/>
  <c r="T241" i="20"/>
  <c r="T79" i="20"/>
  <c r="T175" i="20"/>
  <c r="T234" i="20"/>
  <c r="T59" i="20"/>
  <c r="T214" i="20"/>
  <c r="T180" i="20"/>
  <c r="T177" i="20"/>
  <c r="T226" i="20"/>
  <c r="T106" i="20"/>
  <c r="T117" i="20"/>
  <c r="J247" i="20"/>
  <c r="T251" i="20"/>
  <c r="T198" i="20"/>
  <c r="T143" i="20"/>
  <c r="T250" i="20"/>
  <c r="T228" i="20"/>
  <c r="T118" i="20"/>
  <c r="T237" i="20"/>
  <c r="T160" i="20"/>
  <c r="T188" i="20"/>
  <c r="T212" i="20"/>
  <c r="J223" i="20"/>
  <c r="T223" i="20"/>
  <c r="T153" i="20"/>
  <c r="J153" i="20"/>
  <c r="J163" i="20"/>
  <c r="T163" i="20"/>
  <c r="T150" i="20"/>
  <c r="T113" i="20"/>
  <c r="T126" i="20"/>
  <c r="T114" i="20"/>
  <c r="T201" i="20"/>
  <c r="T116" i="20"/>
  <c r="T132" i="20"/>
  <c r="T164" i="20"/>
  <c r="T69" i="20"/>
  <c r="T184" i="20"/>
  <c r="T240" i="20"/>
  <c r="T227" i="20"/>
  <c r="T156" i="20"/>
  <c r="T148" i="20"/>
  <c r="T135" i="20"/>
  <c r="H17" i="2"/>
  <c r="D29" i="14" s="1"/>
  <c r="T141" i="20"/>
  <c r="T93" i="20"/>
  <c r="T144" i="20"/>
  <c r="T225" i="20"/>
  <c r="T90" i="20"/>
  <c r="H18" i="2"/>
  <c r="D30" i="14" s="1"/>
  <c r="T94" i="20"/>
  <c r="H15" i="2"/>
  <c r="D27" i="14" s="1"/>
  <c r="T165" i="20"/>
  <c r="T222" i="20"/>
  <c r="T224" i="20"/>
  <c r="T183" i="20"/>
  <c r="T138" i="20"/>
  <c r="J162" i="20"/>
  <c r="T162" i="20"/>
  <c r="T108" i="20"/>
  <c r="T128" i="20"/>
  <c r="H11" i="2"/>
  <c r="D23" i="14" s="1"/>
  <c r="T218" i="20"/>
  <c r="J97" i="20"/>
  <c r="T248" i="20"/>
  <c r="T255" i="20"/>
  <c r="T122" i="20"/>
  <c r="T229" i="20"/>
  <c r="H10" i="2"/>
  <c r="D22" i="14" s="1"/>
  <c r="J233" i="20"/>
  <c r="T233" i="20"/>
  <c r="J256" i="20"/>
  <c r="T256" i="20"/>
  <c r="T166" i="20"/>
  <c r="J166" i="20"/>
  <c r="J244" i="20"/>
  <c r="T244" i="20"/>
  <c r="J105" i="20"/>
  <c r="T252" i="20"/>
  <c r="J238" i="20"/>
  <c r="J246" i="20"/>
  <c r="T220" i="20"/>
  <c r="T169" i="20"/>
  <c r="H7" i="2"/>
  <c r="D19" i="14" s="1"/>
  <c r="T137" i="20"/>
  <c r="H14" i="2"/>
  <c r="D26" i="14" s="1"/>
  <c r="T181" i="20"/>
  <c r="T253" i="20"/>
  <c r="T221" i="20"/>
  <c r="H12" i="2"/>
  <c r="D24" i="14" s="1"/>
  <c r="J106" i="20"/>
  <c r="T71" i="20"/>
  <c r="H16" i="2"/>
  <c r="D28" i="14" s="1"/>
  <c r="T99" i="20"/>
  <c r="T230" i="20"/>
  <c r="T202" i="20"/>
  <c r="T110" i="20"/>
  <c r="T60" i="20"/>
  <c r="T103" i="20"/>
  <c r="T102" i="20"/>
  <c r="J155" i="20"/>
  <c r="T219" i="20"/>
  <c r="T155" i="20"/>
  <c r="T254" i="20"/>
  <c r="T104" i="20"/>
  <c r="T158" i="20"/>
  <c r="T232" i="20"/>
  <c r="T231" i="20"/>
  <c r="T161" i="20"/>
  <c r="J255" i="20"/>
  <c r="T152" i="20"/>
  <c r="T216" i="20"/>
  <c r="T217" i="20"/>
  <c r="T149" i="20"/>
  <c r="J235" i="20"/>
  <c r="T242" i="20"/>
  <c r="T89" i="20" l="1"/>
  <c r="T86" i="20"/>
  <c r="T80" i="20"/>
  <c r="T84" i="20"/>
  <c r="T83" i="20"/>
  <c r="H8" i="2"/>
  <c r="D20" i="14" s="1"/>
  <c r="T82" i="20"/>
  <c r="G13" i="2"/>
  <c r="G6" i="2"/>
  <c r="G5" i="2"/>
  <c r="E17" i="14" s="1"/>
  <c r="G9" i="2"/>
  <c r="E14" i="14"/>
  <c r="I4" i="2"/>
  <c r="G16" i="14" s="1"/>
  <c r="I3" i="2"/>
  <c r="G15" i="14" s="1"/>
  <c r="G16" i="2"/>
  <c r="E28" i="14" s="1"/>
  <c r="G15" i="2"/>
  <c r="E27" i="14" s="1"/>
  <c r="G17" i="2"/>
  <c r="E29" i="14" s="1"/>
  <c r="G18" i="2"/>
  <c r="I18" i="2" s="1"/>
  <c r="G30" i="14" s="1"/>
  <c r="G20" i="2"/>
  <c r="G7" i="2"/>
  <c r="E19" i="14" s="1"/>
  <c r="G10" i="2"/>
  <c r="E22" i="14" s="1"/>
  <c r="G14" i="2"/>
  <c r="E26" i="14" s="1"/>
  <c r="G11" i="2"/>
  <c r="E23" i="14" s="1"/>
  <c r="G19" i="2"/>
  <c r="G12" i="2"/>
  <c r="I12" i="2" s="1"/>
  <c r="G24" i="14" s="1"/>
  <c r="G8" i="2" l="1"/>
  <c r="E20" i="14" s="1"/>
  <c r="H21" i="2"/>
  <c r="D34" i="14" s="1"/>
  <c r="E25" i="14"/>
  <c r="I13" i="2"/>
  <c r="G25" i="14" s="1"/>
  <c r="I5" i="2"/>
  <c r="G17" i="14" s="1"/>
  <c r="E18" i="14"/>
  <c r="I6" i="2"/>
  <c r="G18" i="14" s="1"/>
  <c r="E32" i="14"/>
  <c r="I20" i="2"/>
  <c r="G32" i="14" s="1"/>
  <c r="E21" i="14"/>
  <c r="I9" i="2"/>
  <c r="G21" i="14" s="1"/>
  <c r="E31" i="14"/>
  <c r="I19" i="2"/>
  <c r="G31" i="14" s="1"/>
  <c r="I16" i="2"/>
  <c r="G28" i="14" s="1"/>
  <c r="I15" i="2"/>
  <c r="G27" i="14" s="1"/>
  <c r="I17" i="2"/>
  <c r="G29" i="14" s="1"/>
  <c r="E30" i="14"/>
  <c r="I10" i="2"/>
  <c r="G22" i="14" s="1"/>
  <c r="I7" i="2"/>
  <c r="G19" i="14" s="1"/>
  <c r="I14" i="2"/>
  <c r="G26" i="14" s="1"/>
  <c r="I11" i="2"/>
  <c r="G23" i="14" s="1"/>
  <c r="E24" i="14"/>
  <c r="G21" i="2" l="1"/>
  <c r="E34" i="14" s="1"/>
  <c r="I8" i="2"/>
  <c r="G20" i="14" s="1"/>
  <c r="E33" i="14" l="1"/>
  <c r="I21" i="2"/>
  <c r="G34" i="14" s="1"/>
</calcChain>
</file>

<file path=xl/sharedStrings.xml><?xml version="1.0" encoding="utf-8"?>
<sst xmlns="http://schemas.openxmlformats.org/spreadsheetml/2006/main" count="7906" uniqueCount="3506">
  <si>
    <t>Proceed to the next tab, Instructions.</t>
  </si>
  <si>
    <t>HECVAT - Full | Instructions</t>
  </si>
  <si>
    <t>Target Audience</t>
  </si>
  <si>
    <t>Document Layout</t>
  </si>
  <si>
    <t>General Information</t>
  </si>
  <si>
    <t>Qualifiers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</si>
  <si>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</si>
  <si>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</si>
  <si>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</si>
  <si>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</si>
  <si>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</si>
  <si>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</si>
  <si>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</si>
  <si>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Optional Safeguards Based on Qualifiers</t>
  </si>
  <si>
    <t xml:space="preserve">Figure 2: </t>
  </si>
  <si>
    <t>Definitions</t>
  </si>
  <si>
    <t>Institution</t>
  </si>
  <si>
    <t>Vendor Hosting Regions</t>
  </si>
  <si>
    <t>Vendor Work Locations</t>
  </si>
  <si>
    <t>Data Reporting and Scoring</t>
  </si>
  <si>
    <t>Assessment Instructions For Risk/Security Assessors</t>
  </si>
  <si>
    <t>HECVAT - Full | Vendor Response</t>
  </si>
  <si>
    <t>Vendor Response</t>
  </si>
  <si>
    <t>DATE-01</t>
  </si>
  <si>
    <t>Date</t>
  </si>
  <si>
    <t>GNRL-01 through GNRL-08; populated by the Vendor</t>
  </si>
  <si>
    <t>GNRL-01</t>
  </si>
  <si>
    <t>Vendor Name</t>
  </si>
  <si>
    <t>GNRL-02</t>
  </si>
  <si>
    <t>GNRL-03</t>
  </si>
  <si>
    <t>GNRL-04</t>
  </si>
  <si>
    <t>GNRL-05</t>
  </si>
  <si>
    <t>GNRL-06</t>
  </si>
  <si>
    <t>Vendor Contact Name</t>
  </si>
  <si>
    <t>GNRL-07</t>
  </si>
  <si>
    <t>Vendor Contact Title</t>
  </si>
  <si>
    <t>GNRL-08</t>
  </si>
  <si>
    <t>GNRL-09</t>
  </si>
  <si>
    <t>GNRL-10</t>
  </si>
  <si>
    <t>Vendor Accessibility Contact Name</t>
  </si>
  <si>
    <t>GNRL-11</t>
  </si>
  <si>
    <t>Vendor Accessibility Contact Title</t>
  </si>
  <si>
    <t>GNRL-12</t>
  </si>
  <si>
    <t>GNRL-13</t>
  </si>
  <si>
    <t>GNRL-14</t>
  </si>
  <si>
    <t>GNRL-15</t>
  </si>
  <si>
    <t>Instructions</t>
  </si>
  <si>
    <t>Vendor Answers</t>
  </si>
  <si>
    <t>Additional Information</t>
  </si>
  <si>
    <t>Guidance</t>
  </si>
  <si>
    <t>Analyst Notes</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</si>
  <si>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</si>
  <si>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</si>
  <si>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QUAL-02</t>
  </si>
  <si>
    <t>QUAL-03</t>
  </si>
  <si>
    <t>QUAL-04</t>
  </si>
  <si>
    <t>QUAL-05</t>
  </si>
  <si>
    <t>QUAL-06</t>
  </si>
  <si>
    <t>QUAL-07</t>
  </si>
  <si>
    <t>COMP-01</t>
  </si>
  <si>
    <t xml:space="preserve"> </t>
  </si>
  <si>
    <t>COMP-02</t>
  </si>
  <si>
    <t>COMP-03</t>
  </si>
  <si>
    <t>COMP-04</t>
  </si>
  <si>
    <t>COMP-05</t>
  </si>
  <si>
    <t>DOCU-01</t>
  </si>
  <si>
    <t>DOCU-02</t>
  </si>
  <si>
    <t>DOCU-03</t>
  </si>
  <si>
    <t>DOCU-04</t>
  </si>
  <si>
    <t>DOCU-05</t>
  </si>
  <si>
    <t>DOCU-06</t>
  </si>
  <si>
    <t>DOCU-07</t>
  </si>
  <si>
    <t>DOCU-08</t>
  </si>
  <si>
    <t>DOCU-09</t>
  </si>
  <si>
    <t>DOCU-10</t>
  </si>
  <si>
    <t>DOCU-11</t>
  </si>
  <si>
    <t xml:space="preserve">IT Accessibility </t>
  </si>
  <si>
    <t>ITAC-01</t>
  </si>
  <si>
    <t>ITAC-02</t>
  </si>
  <si>
    <t>ITAC-03</t>
  </si>
  <si>
    <t>ITAC-04</t>
  </si>
  <si>
    <t>ITAC-05</t>
  </si>
  <si>
    <t>ITAC-06</t>
  </si>
  <si>
    <t>ITAC-07</t>
  </si>
  <si>
    <t>ITAC-08</t>
  </si>
  <si>
    <t>ITAC-09</t>
  </si>
  <si>
    <t>THRD-01</t>
  </si>
  <si>
    <t>THRD-02</t>
  </si>
  <si>
    <t>THRD-03</t>
  </si>
  <si>
    <t>THRD-04</t>
  </si>
  <si>
    <t>THRD-05</t>
  </si>
  <si>
    <t>CONS-01</t>
  </si>
  <si>
    <t>CONS-02</t>
  </si>
  <si>
    <t>CONS-03</t>
  </si>
  <si>
    <t>CONS-04</t>
  </si>
  <si>
    <t>CONS-05</t>
  </si>
  <si>
    <t>CONS-06</t>
  </si>
  <si>
    <t>CONS-07</t>
  </si>
  <si>
    <t>CONS-08</t>
  </si>
  <si>
    <t>CONS-09</t>
  </si>
  <si>
    <t>Application/Service Security</t>
  </si>
  <si>
    <t>APPL-01</t>
  </si>
  <si>
    <t>APPL-02</t>
  </si>
  <si>
    <t>APPL-03</t>
  </si>
  <si>
    <t>APPL-04</t>
  </si>
  <si>
    <t>APPL-05</t>
  </si>
  <si>
    <t>APPL-06</t>
  </si>
  <si>
    <t>APPL-07</t>
  </si>
  <si>
    <t>APPL-08</t>
  </si>
  <si>
    <t>APPL-09</t>
  </si>
  <si>
    <t>APPL-10</t>
  </si>
  <si>
    <t>APPL-11</t>
  </si>
  <si>
    <t>APPL-12</t>
  </si>
  <si>
    <t>APPL-13</t>
  </si>
  <si>
    <t>APPL-14</t>
  </si>
  <si>
    <t>Authentication, Authorization, and Accounting</t>
  </si>
  <si>
    <t>AAAI-01</t>
  </si>
  <si>
    <t>AAAI-02</t>
  </si>
  <si>
    <t>AAAI-03</t>
  </si>
  <si>
    <t>AAAI-04</t>
  </si>
  <si>
    <t>AAAI-05</t>
  </si>
  <si>
    <t>AAAI-06</t>
  </si>
  <si>
    <t>AAAI-07</t>
  </si>
  <si>
    <t>AAAI-08</t>
  </si>
  <si>
    <t>AAAI-09</t>
  </si>
  <si>
    <t>AAAI-10</t>
  </si>
  <si>
    <t>AAAI-11</t>
  </si>
  <si>
    <t>AAAI-12</t>
  </si>
  <si>
    <t>AAAI-13</t>
  </si>
  <si>
    <t>AAAI-14</t>
  </si>
  <si>
    <t>AAAI-15</t>
  </si>
  <si>
    <t>AAAI-16</t>
  </si>
  <si>
    <t>AAAI-17</t>
  </si>
  <si>
    <t>AAAI-18</t>
  </si>
  <si>
    <t>AAAI-19</t>
  </si>
  <si>
    <t>BCPL-01</t>
  </si>
  <si>
    <t>BCPL-02</t>
  </si>
  <si>
    <t>BCPL-03</t>
  </si>
  <si>
    <t>BCPL-04</t>
  </si>
  <si>
    <t>BCPL-05</t>
  </si>
  <si>
    <t>BCPL-06</t>
  </si>
  <si>
    <t>BCPL-07</t>
  </si>
  <si>
    <t>BCPL-08</t>
  </si>
  <si>
    <t>BCPL-09</t>
  </si>
  <si>
    <t>BCPL-10</t>
  </si>
  <si>
    <t>Change Management</t>
  </si>
  <si>
    <t>CHNG-01</t>
  </si>
  <si>
    <t>CHNG-02</t>
  </si>
  <si>
    <t>CHNG-03</t>
  </si>
  <si>
    <t>CHNG-04</t>
  </si>
  <si>
    <t>CHNG-05</t>
  </si>
  <si>
    <t>CHNG-06</t>
  </si>
  <si>
    <t>CHNG-07</t>
  </si>
  <si>
    <t>CHNG-08</t>
  </si>
  <si>
    <t>CHNG-09</t>
  </si>
  <si>
    <t>CHNG-10</t>
  </si>
  <si>
    <t>CHNG-11</t>
  </si>
  <si>
    <t>CHNG-12</t>
  </si>
  <si>
    <t>CHNG-13</t>
  </si>
  <si>
    <t>CHNG-14</t>
  </si>
  <si>
    <t>CHNG-15</t>
  </si>
  <si>
    <t>Data</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</si>
  <si>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</si>
  <si>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</si>
  <si>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</si>
  <si>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</si>
  <si>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</si>
  <si>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</si>
  <si>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</si>
  <si>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</si>
  <si>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</si>
  <si>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</si>
  <si>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</si>
  <si>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</si>
  <si>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</si>
  <si>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</si>
  <si>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</si>
  <si>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</si>
  <si>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</si>
  <si>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</si>
  <si>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</si>
  <si>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</si>
  <si>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</si>
  <si>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</si>
  <si>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</si>
  <si>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</si>
  <si>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Datacenter</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</si>
  <si>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</si>
  <si>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</si>
  <si>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</si>
  <si>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</si>
  <si>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</si>
  <si>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</si>
  <si>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</si>
  <si>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</si>
  <si>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</si>
  <si>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</si>
  <si>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</si>
  <si>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</si>
  <si>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</si>
  <si>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</si>
  <si>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</si>
  <si>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</si>
  <si>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</si>
  <si>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</si>
  <si>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</si>
  <si>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</si>
  <si>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</si>
  <si>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</si>
  <si>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</si>
  <si>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</si>
  <si>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</si>
  <si>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</si>
  <si>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</si>
  <si>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</si>
  <si>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Firewalls, IDS, IPS, and Networking</t>
  </si>
  <si>
    <t>FIDP-01</t>
  </si>
  <si>
    <t>FIDP-02</t>
  </si>
  <si>
    <t>FIDP-03</t>
  </si>
  <si>
    <t>FIDP-04</t>
  </si>
  <si>
    <t>FIDP-05</t>
  </si>
  <si>
    <t>FIDP-06</t>
  </si>
  <si>
    <t>FIDP-07</t>
  </si>
  <si>
    <t>FIDP-08</t>
  </si>
  <si>
    <t>FIDP-09</t>
  </si>
  <si>
    <t>FIDP-10</t>
  </si>
  <si>
    <t>FIDP-11</t>
  </si>
  <si>
    <t>Policies, Procedures, and Processes</t>
  </si>
  <si>
    <t>PPPR-01</t>
  </si>
  <si>
    <t>PPPR-02</t>
  </si>
  <si>
    <t>PPPR-03</t>
  </si>
  <si>
    <t>PPPR-04</t>
  </si>
  <si>
    <t>PPPR-05</t>
  </si>
  <si>
    <t>PPPR-06</t>
  </si>
  <si>
    <t>PPPR-07</t>
  </si>
  <si>
    <t>PPPR-08</t>
  </si>
  <si>
    <t>PPPR-09</t>
  </si>
  <si>
    <t>PPPR-10</t>
  </si>
  <si>
    <t>PPPR-11</t>
  </si>
  <si>
    <t>PPPR-12</t>
  </si>
  <si>
    <t>PPPR-13</t>
  </si>
  <si>
    <t>PPPR-14</t>
  </si>
  <si>
    <t>PPPR-15</t>
  </si>
  <si>
    <t>PPPR-16</t>
  </si>
  <si>
    <t>Incident Handling</t>
  </si>
  <si>
    <t>HFIH-01</t>
  </si>
  <si>
    <t>HFIH-02</t>
  </si>
  <si>
    <t>HFIH-03</t>
  </si>
  <si>
    <t>HFIH-04</t>
  </si>
  <si>
    <t>Quality Assurance</t>
  </si>
  <si>
    <t>QLAS-01</t>
  </si>
  <si>
    <t>QLAS-02</t>
  </si>
  <si>
    <t>QLAS-03</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</si>
  <si>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</si>
  <si>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</si>
  <si>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</si>
  <si>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</si>
  <si>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</si>
  <si>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</si>
  <si>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</si>
  <si>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</si>
  <si>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</si>
  <si>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</si>
  <si>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</si>
  <si>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</si>
  <si>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</si>
  <si>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</si>
  <si>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</si>
  <si>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</si>
  <si>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</si>
  <si>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</si>
  <si>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</si>
  <si>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</si>
  <si>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</si>
  <si>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</si>
  <si>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</si>
  <si>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</si>
  <si>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</si>
  <si>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</si>
  <si>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</si>
  <si>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</si>
  <si>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</si>
  <si>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</si>
  <si>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</si>
  <si>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</si>
  <si>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</si>
  <si>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</si>
  <si>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</si>
  <si>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</si>
  <si>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</si>
  <si>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</si>
  <si>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</si>
  <si>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</si>
  <si>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</si>
  <si>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</si>
  <si>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</si>
  <si>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</si>
  <si>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</si>
  <si>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</si>
  <si>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</si>
  <si>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</si>
  <si>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</si>
  <si>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</si>
  <si>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</si>
  <si>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HECVAT - Full | Analyst Report</t>
  </si>
  <si>
    <t>Institution Assessment</t>
  </si>
  <si>
    <t>Product Name</t>
  </si>
  <si>
    <t>Product Description</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</si>
  <si>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</si>
  <si>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</si>
  <si>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</si>
  <si>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</si>
  <si>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</si>
  <si>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</si>
  <si>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</si>
  <si>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</si>
  <si>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</si>
  <si>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</si>
  <si>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</si>
  <si>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</si>
  <si>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</si>
  <si>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</si>
  <si>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Preferred Response</t>
  </si>
  <si>
    <t>Compliant Override</t>
  </si>
  <si>
    <t>Default Weight</t>
  </si>
  <si>
    <t>Weight Override</t>
  </si>
  <si>
    <t>Qualitative Question</t>
  </si>
  <si>
    <t xml:space="preserve">  </t>
  </si>
  <si>
    <t>HECVAT - Full | Analyst Reference</t>
  </si>
  <si>
    <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</si>
  <si>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</si>
  <si>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</si>
  <si>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</si>
  <si>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</si>
  <si>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</si>
  <si>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</si>
  <si>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</si>
  <si>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</si>
  <si>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</si>
  <si>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</si>
  <si>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</si>
  <si>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</si>
  <si>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</si>
  <si>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</si>
  <si>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</si>
  <si>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</si>
  <si>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</si>
  <si>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</si>
  <si>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</si>
  <si>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</si>
  <si>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</si>
  <si>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</si>
  <si>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</si>
  <si>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</si>
  <si>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</si>
  <si>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</si>
  <si>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</si>
  <si>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</si>
  <si>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</si>
  <si>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</si>
  <si>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</si>
  <si>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</si>
  <si>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</si>
  <si>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</si>
  <si>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</si>
  <si>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</si>
  <si>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</si>
  <si>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</si>
  <si>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</si>
  <si>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</si>
  <si>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</si>
  <si>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</si>
  <si>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</si>
  <si>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</si>
  <si>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</si>
  <si>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</si>
  <si>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</si>
  <si>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</si>
  <si>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</si>
  <si>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</si>
  <si>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</si>
  <si>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</si>
  <si>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</si>
  <si>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</si>
  <si>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</si>
  <si>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</si>
  <si>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</si>
  <si>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</si>
  <si>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</si>
  <si>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</si>
  <si>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</si>
  <si>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</si>
  <si>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</si>
  <si>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</si>
  <si>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</si>
  <si>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</si>
  <si>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</si>
  <si>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</si>
  <si>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</si>
  <si>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</si>
  <si>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</si>
  <si>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</si>
  <si>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</si>
  <si>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</si>
  <si>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</si>
  <si>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</si>
  <si>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</si>
  <si>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</si>
  <si>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</si>
  <si>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</si>
  <si>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</si>
  <si>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</si>
  <si>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</si>
  <si>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</si>
  <si>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</si>
  <si>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</si>
  <si>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</si>
  <si>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</si>
  <si>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</si>
  <si>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</si>
  <si>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</si>
  <si>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</si>
  <si>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</si>
  <si>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</si>
  <si>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</si>
  <si>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</si>
  <si>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</si>
  <si>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</si>
  <si>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</si>
  <si>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</si>
  <si>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</si>
  <si>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</si>
  <si>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</si>
  <si>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</si>
  <si>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</si>
  <si>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</si>
  <si>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</si>
  <si>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</si>
  <si>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</si>
  <si>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</si>
  <si>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</si>
  <si>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</si>
  <si>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</si>
  <si>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</si>
  <si>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</si>
  <si>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</si>
  <si>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</si>
  <si>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</si>
  <si>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</si>
  <si>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</si>
  <si>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</si>
  <si>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</si>
  <si>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</si>
  <si>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</si>
  <si>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</si>
  <si>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</si>
  <si>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</si>
  <si>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</si>
  <si>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</si>
  <si>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</si>
  <si>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</si>
  <si>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</si>
  <si>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</si>
  <si>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</si>
  <si>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</si>
  <si>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</si>
  <si>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</si>
  <si>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</si>
  <si>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</si>
  <si>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</si>
  <si>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</si>
  <si>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</si>
  <si>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</si>
  <si>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</si>
  <si>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</si>
  <si>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</si>
  <si>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</si>
  <si>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</si>
  <si>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</si>
  <si>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</si>
  <si>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</si>
  <si>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</si>
  <si>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</si>
  <si>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</si>
  <si>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</si>
  <si>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</si>
  <si>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</si>
  <si>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</si>
  <si>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</si>
  <si>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</si>
  <si>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</si>
  <si>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</si>
  <si>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</si>
  <si>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</si>
  <si>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</si>
  <si>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</si>
  <si>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</si>
  <si>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</si>
  <si>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</si>
  <si>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</si>
  <si>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</si>
  <si>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</si>
  <si>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</si>
  <si>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</si>
  <si>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</si>
  <si>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</si>
  <si>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</si>
  <si>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</si>
  <si>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</si>
  <si>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</si>
  <si>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</si>
  <si>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</si>
  <si>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</si>
  <si>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</si>
  <si>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</si>
  <si>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</si>
  <si>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</si>
  <si>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</si>
  <si>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</si>
  <si>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</si>
  <si>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</si>
  <si>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</si>
  <si>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</si>
  <si>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</si>
  <si>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</si>
  <si>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</si>
  <si>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</si>
  <si>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</si>
  <si>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</si>
  <si>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</si>
  <si>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</si>
  <si>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</si>
  <si>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</si>
  <si>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</si>
  <si>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</si>
  <si>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</si>
  <si>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</si>
  <si>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</si>
  <si>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</si>
  <si>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</si>
  <si>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</si>
  <si>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</si>
  <si>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</si>
  <si>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</si>
  <si>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</si>
  <si>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</si>
  <si>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</si>
  <si>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</si>
  <si>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</si>
  <si>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</si>
  <si>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</si>
  <si>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</si>
  <si>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</si>
  <si>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</si>
  <si>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</si>
  <si>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</si>
  <si>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</si>
  <si>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</si>
  <si>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</si>
  <si>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</si>
  <si>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</si>
  <si>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</si>
  <si>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</si>
  <si>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</si>
  <si>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</si>
  <si>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</si>
  <si>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</si>
  <si>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</si>
  <si>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</si>
  <si>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</si>
  <si>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</si>
  <si>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</si>
  <si>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</si>
  <si>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</si>
  <si>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</si>
  <si>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</si>
  <si>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</si>
  <si>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</si>
  <si>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</si>
  <si>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</si>
  <si>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</si>
  <si>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</si>
  <si>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</si>
  <si>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</si>
  <si>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</si>
  <si>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</si>
  <si>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</si>
  <si>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</si>
  <si>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</si>
  <si>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</si>
  <si>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</si>
  <si>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</si>
  <si>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</si>
  <si>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</si>
  <si>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</si>
  <si>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</si>
  <si>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</si>
  <si>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</si>
  <si>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</si>
  <si>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</si>
  <si>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</si>
  <si>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</si>
  <si>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</si>
  <si>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</si>
  <si>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</si>
  <si>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</si>
  <si>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</si>
  <si>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</si>
  <si>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</si>
  <si>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</si>
  <si>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</si>
  <si>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</si>
  <si>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</si>
  <si>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</si>
  <si>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</si>
  <si>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</si>
  <si>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</si>
  <si>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</si>
  <si>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</si>
  <si>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</si>
  <si>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</si>
  <si>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</si>
  <si>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</si>
  <si>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</si>
  <si>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</si>
  <si>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</si>
  <si>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</si>
  <si>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</si>
  <si>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</si>
  <si>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</si>
  <si>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</si>
  <si>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</si>
  <si>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</si>
  <si>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</si>
  <si>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</si>
  <si>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</si>
  <si>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</si>
  <si>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</si>
  <si>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</si>
  <si>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</si>
  <si>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</si>
  <si>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</si>
  <si>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</si>
  <si>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</si>
  <si>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</si>
  <si>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</si>
  <si>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</si>
  <si>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</si>
  <si>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</si>
  <si>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</si>
  <si>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</si>
  <si>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</si>
  <si>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</si>
  <si>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</si>
  <si>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</si>
  <si>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</si>
  <si>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</si>
  <si>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</si>
  <si>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</si>
  <si>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</si>
  <si>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</si>
  <si>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</si>
  <si>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</si>
  <si>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</si>
  <si>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</si>
  <si>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</si>
  <si>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</si>
  <si>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</si>
  <si>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</si>
  <si>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</si>
  <si>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</si>
  <si>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</si>
  <si>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</si>
  <si>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</si>
  <si>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</si>
  <si>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</si>
  <si>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</si>
  <si>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</si>
  <si>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</si>
  <si>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</si>
  <si>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</si>
  <si>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</si>
  <si>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</si>
  <si>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</si>
  <si>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</si>
  <si>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</si>
  <si>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</si>
  <si>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</si>
  <si>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</si>
  <si>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</si>
  <si>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</si>
  <si>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</si>
  <si>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</si>
  <si>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</si>
  <si>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</si>
  <si>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</si>
  <si>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</si>
  <si>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</si>
  <si>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</si>
  <si>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</si>
  <si>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</si>
  <si>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</si>
  <si>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</si>
  <si>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</si>
  <si>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</si>
  <si>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</si>
  <si>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</si>
  <si>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</si>
  <si>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</si>
  <si>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</si>
  <si>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</si>
  <si>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</si>
  <si>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</si>
  <si>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</si>
  <si>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</si>
  <si>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</si>
  <si>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</si>
  <si>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</si>
  <si>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</si>
  <si>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</si>
  <si>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</si>
  <si>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</si>
  <si>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</si>
  <si>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</si>
  <si>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</si>
  <si>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</si>
  <si>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</si>
  <si>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</si>
  <si>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</si>
  <si>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</si>
  <si>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</si>
  <si>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</si>
  <si>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</si>
  <si>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</si>
  <si>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</si>
  <si>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</si>
  <si>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</si>
  <si>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</si>
  <si>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</si>
  <si>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</si>
  <si>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</si>
  <si>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</si>
  <si>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</si>
  <si>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</si>
  <si>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</si>
  <si>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</si>
  <si>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</si>
  <si>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</si>
  <si>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</si>
  <si>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</si>
  <si>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</si>
  <si>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</si>
  <si>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</si>
  <si>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</si>
  <si>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</si>
  <si>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</si>
  <si>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</si>
  <si>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</si>
  <si>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</si>
  <si>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</si>
  <si>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</si>
  <si>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</si>
  <si>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</si>
  <si>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</si>
  <si>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</si>
  <si>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</si>
  <si>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</si>
  <si>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</si>
  <si>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</si>
  <si>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</si>
  <si>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</si>
  <si>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</si>
  <si>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</si>
  <si>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</si>
  <si>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</si>
  <si>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</si>
  <si>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</si>
  <si>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</si>
  <si>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</si>
  <si>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</si>
  <si>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</si>
  <si>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</si>
  <si>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</si>
  <si>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</si>
  <si>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</si>
  <si>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</si>
  <si>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</si>
  <si>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</si>
  <si>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</si>
  <si>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</si>
  <si>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</si>
  <si>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</si>
  <si>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</si>
  <si>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</si>
  <si>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</si>
  <si>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</si>
  <si>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</si>
  <si>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</si>
  <si>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</si>
  <si>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</si>
  <si>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</si>
  <si>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</si>
  <si>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</si>
  <si>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</si>
  <si>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</si>
  <si>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</si>
  <si>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</si>
  <si>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</si>
  <si>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</si>
  <si>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</si>
  <si>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</si>
  <si>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</si>
  <si>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</si>
  <si>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</si>
  <si>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</si>
  <si>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</si>
  <si>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</si>
  <si>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</si>
  <si>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</si>
  <si>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</si>
  <si>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</si>
  <si>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</si>
  <si>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</si>
  <si>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</si>
  <si>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</si>
  <si>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</si>
  <si>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</si>
  <si>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</si>
  <si>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</si>
  <si>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</si>
  <si>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</si>
  <si>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</si>
  <si>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</si>
  <si>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</si>
  <si>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</si>
  <si>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</si>
  <si>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</si>
  <si>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</si>
  <si>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</si>
  <si>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</si>
  <si>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</si>
  <si>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</si>
  <si>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</si>
  <si>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</si>
  <si>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</si>
  <si>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</si>
  <si>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</si>
  <si>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</si>
  <si>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</si>
  <si>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</si>
  <si>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</si>
  <si>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</si>
  <si>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</si>
  <si>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</si>
  <si>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</si>
  <si>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</si>
  <si>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</si>
  <si>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</si>
  <si>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</si>
  <si>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</si>
  <si>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</si>
  <si>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</si>
  <si>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</si>
  <si>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</si>
  <si>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</si>
  <si>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</si>
  <si>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</si>
  <si>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</si>
  <si>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</si>
  <si>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</si>
  <si>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</si>
  <si>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</si>
  <si>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</si>
  <si>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</si>
  <si>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</si>
  <si>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</si>
  <si>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</si>
  <si>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</si>
  <si>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</si>
  <si>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</si>
  <si>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</si>
  <si>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</si>
  <si>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</si>
  <si>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</si>
  <si>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</si>
  <si>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</si>
  <si>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</si>
  <si>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</si>
  <si>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</si>
  <si>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</si>
  <si>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</si>
  <si>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</si>
  <si>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</si>
  <si>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</si>
  <si>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</si>
  <si>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</si>
  <si>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</si>
  <si>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</si>
  <si>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</si>
  <si>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</si>
  <si>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</si>
  <si>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</si>
  <si>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</si>
  <si>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</si>
  <si>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</si>
  <si>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</si>
  <si>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</si>
  <si>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</si>
  <si>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</si>
  <si>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</si>
  <si>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</si>
  <si>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</si>
  <si>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</si>
  <si>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</si>
  <si>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</si>
  <si>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</si>
  <si>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</si>
  <si>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</si>
  <si>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</si>
  <si>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</si>
  <si>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</si>
  <si>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</si>
  <si>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</si>
  <si>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</si>
  <si>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</si>
  <si>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</si>
  <si>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</si>
  <si>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</si>
  <si>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</si>
  <si>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</si>
  <si>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</si>
  <si>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</si>
  <si>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</si>
  <si>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</si>
  <si>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</si>
  <si>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</si>
  <si>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</si>
  <si>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</si>
  <si>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</si>
  <si>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</si>
  <si>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</si>
  <si>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</si>
  <si>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</si>
  <si>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</si>
  <si>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</si>
  <si>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</si>
  <si>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</si>
  <si>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</si>
  <si>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</si>
  <si>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</si>
  <si>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</si>
  <si>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</si>
  <si>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</si>
  <si>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</si>
  <si>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</si>
  <si>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</si>
  <si>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</si>
  <si>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</si>
  <si>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</si>
  <si>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</si>
  <si>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</si>
  <si>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</si>
  <si>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</si>
  <si>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</si>
  <si>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</si>
  <si>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</si>
  <si>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</si>
  <si>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</si>
  <si>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</si>
  <si>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</si>
  <si>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</si>
  <si>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</si>
  <si>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</si>
  <si>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</si>
  <si>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</si>
  <si>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</si>
  <si>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</si>
  <si>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</si>
  <si>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</si>
  <si>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</si>
  <si>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</si>
  <si>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</si>
  <si>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</si>
  <si>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</si>
  <si>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</si>
  <si>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</si>
  <si>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</si>
  <si>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</si>
  <si>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</si>
  <si>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</si>
  <si>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</si>
  <si>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</si>
  <si>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</si>
  <si>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</si>
  <si>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</si>
  <si>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</si>
  <si>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</si>
  <si>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</si>
  <si>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</si>
  <si>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</si>
  <si>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</si>
  <si>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</si>
  <si>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</si>
  <si>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</si>
  <si>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</si>
  <si>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</si>
  <si>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</si>
  <si>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</si>
  <si>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</si>
  <si>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</si>
  <si>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</si>
  <si>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</si>
  <si>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</si>
  <si>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</si>
  <si>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</si>
  <si>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</si>
  <si>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</si>
  <si>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</si>
  <si>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</si>
  <si>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</si>
  <si>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</si>
  <si>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</si>
  <si>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</si>
  <si>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</si>
  <si>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</si>
  <si>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</si>
  <si>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</si>
  <si>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</si>
  <si>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</si>
  <si>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</si>
  <si>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</si>
  <si>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</si>
  <si>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</si>
  <si>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</si>
  <si>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</si>
  <si>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</si>
  <si>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</si>
  <si>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</si>
  <si>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</si>
  <si>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</si>
  <si>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</si>
  <si>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</si>
  <si>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</si>
  <si>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</si>
  <si>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</si>
  <si>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</si>
  <si>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</si>
  <si>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</si>
  <si>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</si>
  <si>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</si>
  <si>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</si>
  <si>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</si>
  <si>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</si>
  <si>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</si>
  <si>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</si>
  <si>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</si>
  <si>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</si>
  <si>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</si>
  <si>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</si>
  <si>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</si>
  <si>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</si>
  <si>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</si>
  <si>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</si>
  <si>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</si>
  <si>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</si>
  <si>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</si>
  <si>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</si>
  <si>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</si>
  <si>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</si>
  <si>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</si>
  <si>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</si>
  <si>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</si>
  <si>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</si>
  <si>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</si>
  <si>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</si>
  <si>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</si>
  <si>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</si>
  <si>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</si>
  <si>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</si>
  <si>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</si>
  <si>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</si>
  <si>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</si>
  <si>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</si>
  <si>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</si>
  <si>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</si>
  <si>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</si>
  <si>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</si>
  <si>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</si>
  <si>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</si>
  <si>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</si>
  <si>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</si>
  <si>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</si>
  <si>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</si>
  <si>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</si>
  <si>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</si>
  <si>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</si>
  <si>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</si>
  <si>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</si>
  <si>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</si>
  <si>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</si>
  <si>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</si>
  <si>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</si>
  <si>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</si>
  <si>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</si>
  <si>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</si>
  <si>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</si>
  <si>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</si>
  <si>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</si>
  <si>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</si>
  <si>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</si>
  <si>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</si>
  <si>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</si>
  <si>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</si>
  <si>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</si>
  <si>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</si>
  <si>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</si>
  <si>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AC-19(5)</t>
  </si>
  <si>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</si>
  <si>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</si>
  <si>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</si>
  <si>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</si>
  <si>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</si>
  <si>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</si>
  <si>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</si>
  <si>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</si>
  <si>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</si>
  <si>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</si>
  <si>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</si>
  <si>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</si>
  <si>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</si>
  <si>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</si>
  <si>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</si>
  <si>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</si>
  <si>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</si>
  <si>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</si>
  <si>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</si>
  <si>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</si>
  <si>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</si>
  <si>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</si>
  <si>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</si>
  <si>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</si>
  <si>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</si>
  <si>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</si>
  <si>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</si>
  <si>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</si>
  <si>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</si>
  <si>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</si>
  <si>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</si>
  <si>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</si>
  <si>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</si>
  <si>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</si>
  <si>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</si>
  <si>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</si>
  <si>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</si>
  <si>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</si>
  <si>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</si>
  <si>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</si>
  <si>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</si>
  <si>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</si>
  <si>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</si>
  <si>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</si>
  <si>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</si>
  <si>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</si>
  <si>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</si>
  <si>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</si>
  <si>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</si>
  <si>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</si>
  <si>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</si>
  <si>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</si>
  <si>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</si>
  <si>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</si>
  <si>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</si>
  <si>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</si>
  <si>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</si>
  <si>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</si>
  <si>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</si>
  <si>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</si>
  <si>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</si>
  <si>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</si>
  <si>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</si>
  <si>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</si>
  <si>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</si>
  <si>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</si>
  <si>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</si>
  <si>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</si>
  <si>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</si>
  <si>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</si>
  <si>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</si>
  <si>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</si>
  <si>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</si>
  <si>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</si>
  <si>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</si>
  <si>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</si>
  <si>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</si>
  <si>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</si>
  <si>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</si>
  <si>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</si>
  <si>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</si>
  <si>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</si>
  <si>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</si>
  <si>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</si>
  <si>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</si>
  <si>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</si>
  <si>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</si>
  <si>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</si>
  <si>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</si>
  <si>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</si>
  <si>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</si>
  <si>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</si>
  <si>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</si>
  <si>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</si>
  <si>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</si>
  <si>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</si>
  <si>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</si>
  <si>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</si>
  <si>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</si>
  <si>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</si>
  <si>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</si>
  <si>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</si>
  <si>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</si>
  <si>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</si>
  <si>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</si>
  <si>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</si>
  <si>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</si>
  <si>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</si>
  <si>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</si>
  <si>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</si>
  <si>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</si>
  <si>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</si>
  <si>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</si>
  <si>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</si>
  <si>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</si>
  <si>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</si>
  <si>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</si>
  <si>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</si>
  <si>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</si>
  <si>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</si>
  <si>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</si>
  <si>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</si>
  <si>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</si>
  <si>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</si>
  <si>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</si>
  <si>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</si>
  <si>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</si>
  <si>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</si>
  <si>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</si>
  <si>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</si>
  <si>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IA-5(1)</t>
  </si>
  <si>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</si>
  <si>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</si>
  <si>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</si>
  <si>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</si>
  <si>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</si>
  <si>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</si>
  <si>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</si>
  <si>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</si>
  <si>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</si>
  <si>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</si>
  <si>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</si>
  <si>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</si>
  <si>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</si>
  <si>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</si>
  <si>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</si>
  <si>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</si>
  <si>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</si>
  <si>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</si>
  <si>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</si>
  <si>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</si>
  <si>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</si>
  <si>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</si>
  <si>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</si>
  <si>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</si>
  <si>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</si>
  <si>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</si>
  <si>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</si>
  <si>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</si>
  <si>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</si>
  <si>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</si>
  <si>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</si>
  <si>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</si>
  <si>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</si>
  <si>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</si>
  <si>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</si>
  <si>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</si>
  <si>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</si>
  <si>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</si>
  <si>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</si>
  <si>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</si>
  <si>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</si>
  <si>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</si>
  <si>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</si>
  <si>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</si>
  <si>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</si>
  <si>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</si>
  <si>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</si>
  <si>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</si>
  <si>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</si>
  <si>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</si>
  <si>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</si>
  <si>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</si>
  <si>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</si>
  <si>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</si>
  <si>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</si>
  <si>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</si>
  <si>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</si>
  <si>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</si>
  <si>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</si>
  <si>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</si>
  <si>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</si>
  <si>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</si>
  <si>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</si>
  <si>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</si>
  <si>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</si>
  <si>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</si>
  <si>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</si>
  <si>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</si>
  <si>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</si>
  <si>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</si>
  <si>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</si>
  <si>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</si>
  <si>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</si>
  <si>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</si>
  <si>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</si>
  <si>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</si>
  <si>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</si>
  <si>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</si>
  <si>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</si>
  <si>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</si>
  <si>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</si>
  <si>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</si>
  <si>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</si>
  <si>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</si>
  <si>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</si>
  <si>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</si>
  <si>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</si>
  <si>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</si>
  <si>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</si>
  <si>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</si>
  <si>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</si>
  <si>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</si>
  <si>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</si>
  <si>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</si>
  <si>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</si>
  <si>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</si>
  <si>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</si>
  <si>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</si>
  <si>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</si>
  <si>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</si>
  <si>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</si>
  <si>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</si>
  <si>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</si>
  <si>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</si>
  <si>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</si>
  <si>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</si>
  <si>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</si>
  <si>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</si>
  <si>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</si>
  <si>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</si>
  <si>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</si>
  <si>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</si>
  <si>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</si>
  <si>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</si>
  <si>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</si>
  <si>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</si>
  <si>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</si>
  <si>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</si>
  <si>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</si>
  <si>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</si>
  <si>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</si>
  <si>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</si>
  <si>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</si>
  <si>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</si>
  <si>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</si>
  <si>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</si>
  <si>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</si>
  <si>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</si>
  <si>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</si>
  <si>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</si>
  <si>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</si>
  <si>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</si>
  <si>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</si>
  <si>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</si>
  <si>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</si>
  <si>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</si>
  <si>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</si>
  <si>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</si>
  <si>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</si>
  <si>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</si>
  <si>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</si>
  <si>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</si>
  <si>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</si>
  <si>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</si>
  <si>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</si>
  <si>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</si>
  <si>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</si>
  <si>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</si>
  <si>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</si>
  <si>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</si>
  <si>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</si>
  <si>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</si>
  <si>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</si>
  <si>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</si>
  <si>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</si>
  <si>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</si>
  <si>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</si>
  <si>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</si>
  <si>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</si>
  <si>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</si>
  <si>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</si>
  <si>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</si>
  <si>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</si>
  <si>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</si>
  <si>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</si>
  <si>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</si>
  <si>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</si>
  <si>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</si>
  <si>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</si>
  <si>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</si>
  <si>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</si>
  <si>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</si>
  <si>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</si>
  <si>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</si>
  <si>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</si>
  <si>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</si>
  <si>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</si>
  <si>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</si>
  <si>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</si>
  <si>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</si>
  <si>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</si>
  <si>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</si>
  <si>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</si>
  <si>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</si>
  <si>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</si>
  <si>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</si>
  <si>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</si>
  <si>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</si>
  <si>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</si>
  <si>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</si>
  <si>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</si>
  <si>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</si>
  <si>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</si>
  <si>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</si>
  <si>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</si>
  <si>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</si>
  <si>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</si>
  <si>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</si>
  <si>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</si>
  <si>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</si>
  <si>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</si>
  <si>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</si>
  <si>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</si>
  <si>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</si>
  <si>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</si>
  <si>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</si>
  <si>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</si>
  <si>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</si>
  <si>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</si>
  <si>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</si>
  <si>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</si>
  <si>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</si>
  <si>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</si>
  <si>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</si>
  <si>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</si>
  <si>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</si>
  <si>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</si>
  <si>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</si>
  <si>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</si>
  <si>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</si>
  <si>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</si>
  <si>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</si>
  <si>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</si>
  <si>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</si>
  <si>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</si>
  <si>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</si>
  <si>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</si>
  <si>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</si>
  <si>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</si>
  <si>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</si>
  <si>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</si>
  <si>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</si>
  <si>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</si>
  <si>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</si>
  <si>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</si>
  <si>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</si>
  <si>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</si>
  <si>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</si>
  <si>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</si>
  <si>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</si>
  <si>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</si>
  <si>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</si>
  <si>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</si>
  <si>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</si>
  <si>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</si>
  <si>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</si>
  <si>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</si>
  <si>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</si>
  <si>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</si>
  <si>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</si>
  <si>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</si>
  <si>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</si>
  <si>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</si>
  <si>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</si>
  <si>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</si>
  <si>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</si>
  <si>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</si>
  <si>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</si>
  <si>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</si>
  <si>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</si>
  <si>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</si>
  <si>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</si>
  <si>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</si>
  <si>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</si>
  <si>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</si>
  <si>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</si>
  <si>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</si>
  <si>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</si>
  <si>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</si>
  <si>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</si>
  <si>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</si>
  <si>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</si>
  <si>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</si>
  <si>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</si>
  <si>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</si>
  <si>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</si>
  <si>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</si>
  <si>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</si>
  <si>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</si>
  <si>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</si>
  <si>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</si>
  <si>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</si>
  <si>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</si>
  <si>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</si>
  <si>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</si>
  <si>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</si>
  <si>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</si>
  <si>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</si>
  <si>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</si>
  <si>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</si>
  <si>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</si>
  <si>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</si>
  <si>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</si>
  <si>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</si>
  <si>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</si>
  <si>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</si>
  <si>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</si>
  <si>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</si>
  <si>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</si>
  <si>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</si>
  <si>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</si>
  <si>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</si>
  <si>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</si>
  <si>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</si>
  <si>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</si>
  <si>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</si>
  <si>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</si>
  <si>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</si>
  <si>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</si>
  <si>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</si>
  <si>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</si>
  <si>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</si>
  <si>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</si>
  <si>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</si>
  <si>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</si>
  <si>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</si>
  <si>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</si>
  <si>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</si>
  <si>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</si>
  <si>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</si>
  <si>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</si>
  <si>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</si>
  <si>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</si>
  <si>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</si>
  <si>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</si>
  <si>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t>Insider Threat Program</t>
  </si>
  <si>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</si>
  <si>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</si>
  <si>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</si>
  <si>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</si>
  <si>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</si>
  <si>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</si>
  <si>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</si>
  <si>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</si>
  <si>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</si>
  <si>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</si>
  <si>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</si>
  <si>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</si>
  <si>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</si>
  <si>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</si>
  <si>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</si>
  <si>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</si>
  <si>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</si>
  <si>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</si>
  <si>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</si>
  <si>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</si>
  <si>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</si>
  <si>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</si>
  <si>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</si>
  <si>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</si>
  <si>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</si>
  <si>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</si>
  <si>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</si>
  <si>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</si>
  <si>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</si>
  <si>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</si>
  <si>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</si>
  <si>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</si>
  <si>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</si>
  <si>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</si>
  <si>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</si>
  <si>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</si>
  <si>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</si>
  <si>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</si>
  <si>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</si>
  <si>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</si>
  <si>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</si>
  <si>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</si>
  <si>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</si>
  <si>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</si>
  <si>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</si>
  <si>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</si>
  <si>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</si>
  <si>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</si>
  <si>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</si>
  <si>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</si>
  <si>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</si>
  <si>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</si>
  <si>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</si>
  <si>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</si>
  <si>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</si>
  <si>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</si>
  <si>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</si>
  <si>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</si>
  <si>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</si>
  <si>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</si>
  <si>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</si>
  <si>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</si>
  <si>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</si>
  <si>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</si>
  <si>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</si>
  <si>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</si>
  <si>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</si>
  <si>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</si>
  <si>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</si>
  <si>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</si>
  <si>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</si>
  <si>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</si>
  <si>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</si>
  <si>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</si>
  <si>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</si>
  <si>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</si>
  <si>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</si>
  <si>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</si>
  <si>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</si>
  <si>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</si>
  <si>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</si>
  <si>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</si>
  <si>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</si>
  <si>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</si>
  <si>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</si>
  <si>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</si>
  <si>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</si>
  <si>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</si>
  <si>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</si>
  <si>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</si>
  <si>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</si>
  <si>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</si>
  <si>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</si>
  <si>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</si>
  <si>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</si>
  <si>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</si>
  <si>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</si>
  <si>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</si>
  <si>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</si>
  <si>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</si>
  <si>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</si>
  <si>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</si>
  <si>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</si>
  <si>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</si>
  <si>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</si>
  <si>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</si>
  <si>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</si>
  <si>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</si>
  <si>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</si>
  <si>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</si>
  <si>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</si>
  <si>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</si>
  <si>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</si>
  <si>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</si>
  <si>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</si>
  <si>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</si>
  <si>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</si>
  <si>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</si>
  <si>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</si>
  <si>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</si>
  <si>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</si>
  <si>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</si>
  <si>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</si>
  <si>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</si>
  <si>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</si>
  <si>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</si>
  <si>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</si>
  <si>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</si>
  <si>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</si>
  <si>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</si>
  <si>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</si>
  <si>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</si>
  <si>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</si>
  <si>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</si>
  <si>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</si>
  <si>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</si>
  <si>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</si>
  <si>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</si>
  <si>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</si>
  <si>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</si>
  <si>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</si>
  <si>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</si>
  <si>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</si>
  <si>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</si>
  <si>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</si>
  <si>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</si>
  <si>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</si>
  <si>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</si>
  <si>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</si>
  <si>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</si>
  <si>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</si>
  <si>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</si>
  <si>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</si>
  <si>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</si>
  <si>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</si>
  <si>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</si>
  <si>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</si>
  <si>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</si>
  <si>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</si>
  <si>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</si>
  <si>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</si>
  <si>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</si>
  <si>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</si>
  <si>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</si>
  <si>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</si>
  <si>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</si>
  <si>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</si>
  <si>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</si>
  <si>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</si>
  <si>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</si>
  <si>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</si>
  <si>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</si>
  <si>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</si>
  <si>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</si>
  <si>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</si>
  <si>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</si>
  <si>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</si>
  <si>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</si>
  <si>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</si>
  <si>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</si>
  <si>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</si>
  <si>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</si>
  <si>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</si>
  <si>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</si>
  <si>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</si>
  <si>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</si>
  <si>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</si>
  <si>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</si>
  <si>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</si>
  <si>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</si>
  <si>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</si>
  <si>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</si>
  <si>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</si>
  <si>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</si>
  <si>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</si>
  <si>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</si>
  <si>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</si>
  <si>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</si>
  <si>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</si>
  <si>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</si>
  <si>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</si>
  <si>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</si>
  <si>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</si>
  <si>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</si>
  <si>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</si>
  <si>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</si>
  <si>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</si>
  <si>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</si>
  <si>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</si>
  <si>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</si>
  <si>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</si>
  <si>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</si>
  <si>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</si>
  <si>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</si>
  <si>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</si>
  <si>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</si>
  <si>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</si>
  <si>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</si>
  <si>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</si>
  <si>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</si>
  <si>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</si>
  <si>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</si>
  <si>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</si>
  <si>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</si>
  <si>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</si>
  <si>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</si>
  <si>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</si>
  <si>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</si>
  <si>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</si>
  <si>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</si>
  <si>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</si>
  <si>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</si>
  <si>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</si>
  <si>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</si>
  <si>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</si>
  <si>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</si>
  <si>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</si>
  <si>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</si>
  <si>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</si>
  <si>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</si>
  <si>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</si>
  <si>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</si>
  <si>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</si>
  <si>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</si>
  <si>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</si>
  <si>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</si>
  <si>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</si>
  <si>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</si>
  <si>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</si>
  <si>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</si>
  <si>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</si>
  <si>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</si>
  <si>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</si>
  <si>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</si>
  <si>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</si>
  <si>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</si>
  <si>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</si>
  <si>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</si>
  <si>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</si>
  <si>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</si>
  <si>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</si>
  <si>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</si>
  <si>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</si>
  <si>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</si>
  <si>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</si>
  <si>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</si>
  <si>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</si>
  <si>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</si>
  <si>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</si>
  <si>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</si>
  <si>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</si>
  <si>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</si>
  <si>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</si>
  <si>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</si>
  <si>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</si>
  <si>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</si>
  <si>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</si>
  <si>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</si>
  <si>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</si>
  <si>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</si>
  <si>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</si>
  <si>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</si>
  <si>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</si>
  <si>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</si>
  <si>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</si>
  <si>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</si>
  <si>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</si>
  <si>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</si>
  <si>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</si>
  <si>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</si>
  <si>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</si>
  <si>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</si>
  <si>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</si>
  <si>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</si>
  <si>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</si>
  <si>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</si>
  <si>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</si>
  <si>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</si>
  <si>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</si>
  <si>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</si>
  <si>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</si>
  <si>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</si>
  <si>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</si>
  <si>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</si>
  <si>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</si>
  <si>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</si>
  <si>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</si>
  <si>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</si>
  <si>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</si>
  <si>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</si>
  <si>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</si>
  <si>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</si>
  <si>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</si>
  <si>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</si>
  <si>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</si>
  <si>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</si>
  <si>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</si>
  <si>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</si>
  <si>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</si>
  <si>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</si>
  <si>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</si>
  <si>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</si>
  <si>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</si>
  <si>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</si>
  <si>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</si>
  <si>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</si>
  <si>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</si>
  <si>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</si>
  <si>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</si>
  <si>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</si>
  <si>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</si>
  <si>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</si>
  <si>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</si>
  <si>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</si>
  <si>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</si>
  <si>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</si>
  <si>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</si>
  <si>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</si>
  <si>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</si>
  <si>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</si>
  <si>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</si>
  <si>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</si>
  <si>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</si>
  <si>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</si>
  <si>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</si>
  <si>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</si>
  <si>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</si>
  <si>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</si>
  <si>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</si>
  <si>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</si>
  <si>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</si>
  <si>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</si>
  <si>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</si>
  <si>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</si>
  <si>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</si>
  <si>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</si>
  <si>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</si>
  <si>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</si>
  <si>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</si>
  <si>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</si>
  <si>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</si>
  <si>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</si>
  <si>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</si>
  <si>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</si>
  <si>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</si>
  <si>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</si>
  <si>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</si>
  <si>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</si>
  <si>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</si>
  <si>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</si>
  <si>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</si>
  <si>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</si>
  <si>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</si>
  <si>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</si>
  <si>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</si>
  <si>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</si>
  <si>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</si>
  <si>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</si>
  <si>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</si>
  <si>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</si>
  <si>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</si>
  <si>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</si>
  <si>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</si>
  <si>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</si>
  <si>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</si>
  <si>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</si>
  <si>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</si>
  <si>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</si>
  <si>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</si>
  <si>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</si>
  <si>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</si>
  <si>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</si>
  <si>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</si>
  <si>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</si>
  <si>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</si>
  <si>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</si>
  <si>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</si>
  <si>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</si>
  <si>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</si>
  <si>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</si>
  <si>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</si>
  <si>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</si>
  <si>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</si>
  <si>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</si>
  <si>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</si>
  <si>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</si>
  <si>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</si>
  <si>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</si>
  <si>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</si>
  <si>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</si>
  <si>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</si>
  <si>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</si>
  <si>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</si>
  <si>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</si>
  <si>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</si>
  <si>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</si>
  <si>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</si>
  <si>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</si>
  <si>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</si>
  <si>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</si>
  <si>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</si>
  <si>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</si>
  <si>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</si>
  <si>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</si>
  <si>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</si>
  <si>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</si>
  <si>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</si>
  <si>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</si>
  <si>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</si>
  <si>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</si>
  <si>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</si>
  <si>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</si>
  <si>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</si>
  <si>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</si>
  <si>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</si>
  <si>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</si>
  <si>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</si>
  <si>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</si>
  <si>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</si>
  <si>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</si>
  <si>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</si>
  <si>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</si>
  <si>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</si>
  <si>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</si>
  <si>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</si>
  <si>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</si>
  <si>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</si>
  <si>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</si>
  <si>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</si>
  <si>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</si>
  <si>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</si>
  <si>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</si>
  <si>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</si>
  <si>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</si>
  <si>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</si>
  <si>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</si>
  <si>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</si>
  <si>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</si>
  <si>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</si>
  <si>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</si>
  <si>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</si>
  <si>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</si>
  <si>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</si>
  <si>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</si>
  <si>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</si>
  <si>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</si>
  <si>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</si>
  <si>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</si>
  <si>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</si>
  <si>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</si>
  <si>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</si>
  <si>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</si>
  <si>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</si>
  <si>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</si>
  <si>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</si>
  <si>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</si>
  <si>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</si>
  <si>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</si>
  <si>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</si>
  <si>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</si>
  <si>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</si>
  <si>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</si>
  <si>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</si>
  <si>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</si>
  <si>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</si>
  <si>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</si>
  <si>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</si>
  <si>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</si>
  <si>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</si>
  <si>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</si>
  <si>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</si>
  <si>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</si>
  <si>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</si>
  <si>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</si>
  <si>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</si>
  <si>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</si>
  <si>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</si>
  <si>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</si>
  <si>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</si>
  <si>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</si>
  <si>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</si>
  <si>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</si>
  <si>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</si>
  <si>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</si>
  <si>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</si>
  <si>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</si>
  <si>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</si>
  <si>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</si>
  <si>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</si>
  <si>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</si>
  <si>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</si>
  <si>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</si>
  <si>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</si>
  <si>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</si>
  <si>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</si>
  <si>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</si>
  <si>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</si>
  <si>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</si>
  <si>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</si>
  <si>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High Risk</t>
  </si>
  <si>
    <t>Required</t>
  </si>
  <si>
    <t>Category</t>
  </si>
  <si>
    <t>C_Answer</t>
  </si>
  <si>
    <t>V_Answer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</si>
  <si>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</si>
  <si>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</si>
  <si>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</si>
  <si>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</si>
  <si>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</si>
  <si>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</si>
  <si>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</si>
  <si>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</si>
  <si>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</si>
  <si>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</si>
  <si>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</si>
  <si>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</si>
  <si>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</si>
  <si>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</si>
  <si>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</si>
  <si>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</si>
  <si>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</si>
  <si>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</si>
  <si>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</si>
  <si>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</si>
  <si>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</si>
  <si>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</si>
  <si>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</si>
  <si>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</si>
  <si>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Yes</t>
  </si>
  <si>
    <t>Will institution data be shared with or hosted by any third parties? (e.g. any entity not wholly-owned by your company is considered a third-party)</t>
  </si>
  <si>
    <t>Responses to the Assessment of Third Parties Section section questions are not required.</t>
  </si>
  <si>
    <t>Reference the Third Parties section for follow-up review.</t>
  </si>
  <si>
    <t>No</t>
  </si>
  <si>
    <t>Do you have a well documented Business Continuity Plan (BCP) that is tested annually?</t>
  </si>
  <si>
    <t>Briefly summarize your response.</t>
  </si>
  <si>
    <t>Reference the Business Continuity Plan section for follow-up review.</t>
  </si>
  <si>
    <t>Do you have a well documented Disaster Recovery Plan (DRP) that is tested annually?</t>
  </si>
  <si>
    <t>Reference the Disaster Recovery Plan section for follow-up review.</t>
  </si>
  <si>
    <t>Is the vended product designed to process or store Credit Card information?</t>
  </si>
  <si>
    <t>Responses to the PCI DSS section questions are not required.</t>
  </si>
  <si>
    <t>This qualifier determines the presence of PCI DSS in the solution and sets the PCI DSS section as required appropriately.</t>
  </si>
  <si>
    <t>Reference the PCI DSS section for follow-up review.</t>
  </si>
  <si>
    <t>Does your company provide professional services pertaining to this product?</t>
  </si>
  <si>
    <t>Responses to the Consulting section questions are not required.</t>
  </si>
  <si>
    <t>Reference the Consulting section for follow-up review.</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</si>
  <si>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</si>
  <si>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</si>
  <si>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Describe your organization’s business background and ownership structure, including all parent and subsidiary relationships.</t>
  </si>
  <si>
    <t>Company</t>
  </si>
  <si>
    <t>Provide a detailed summary of the unplanned disruption.</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</si>
  <si>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</si>
  <si>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</si>
  <si>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</si>
  <si>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</si>
  <si>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</si>
  <si>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</si>
  <si>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</si>
  <si>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</si>
  <si>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</si>
  <si>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</si>
  <si>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</si>
  <si>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</si>
  <si>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</si>
  <si>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</si>
  <si>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</si>
  <si>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</si>
  <si>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</si>
  <si>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</si>
  <si>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</si>
  <si>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</si>
  <si>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</si>
  <si>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</si>
  <si>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</si>
  <si>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</si>
  <si>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</si>
  <si>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</si>
  <si>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</si>
  <si>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2 standards?</t>
  </si>
  <si>
    <t>For institutions that collaborate with the United States government, FISMA compliance may be required.</t>
  </si>
  <si>
    <t>Follow-up inquiries for FISMA compliance will be institution/implementation specific.</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</si>
  <si>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</si>
  <si>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</si>
  <si>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</si>
  <si>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</si>
  <si>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</si>
  <si>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</si>
  <si>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</si>
  <si>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</si>
  <si>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</si>
  <si>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</si>
  <si>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</si>
  <si>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</si>
  <si>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</si>
  <si>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</si>
  <si>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</si>
  <si>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</si>
  <si>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</si>
  <si>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</si>
  <si>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</si>
  <si>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</si>
  <si>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</si>
  <si>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</si>
  <si>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Please provide plans (when and by whom) any audit is planned, if any or rationale if not.</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</si>
  <si>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</si>
  <si>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</si>
  <si>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</si>
  <si>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</si>
  <si>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</si>
  <si>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</si>
  <si>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</si>
  <si>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</si>
  <si>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</si>
  <si>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</si>
  <si>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</si>
  <si>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</si>
  <si>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</si>
  <si>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</si>
  <si>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</si>
  <si>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</si>
  <si>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</si>
  <si>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</si>
  <si>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</si>
  <si>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</si>
  <si>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</si>
  <si>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</si>
  <si>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</si>
  <si>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</si>
  <si>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</si>
  <si>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Provide a summary of your practices that assures that the third party will be subject to the appropriate standards regarding security, service recoverability, and confidentiality.</t>
  </si>
  <si>
    <t>Third-Parties</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</si>
  <si>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</si>
  <si>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</si>
  <si>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</si>
  <si>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</si>
  <si>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</si>
  <si>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</si>
  <si>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</si>
  <si>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</si>
  <si>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</si>
  <si>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</si>
  <si>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</si>
  <si>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Consulting</t>
  </si>
  <si>
    <t>Will any data be transferred to the consultant's possession?</t>
  </si>
  <si>
    <t>No need to answer CONS-07</t>
  </si>
  <si>
    <t>Is it encrypted (at rest) while in the consultant's possession?</t>
  </si>
  <si>
    <t>No need to answer CONS-09</t>
  </si>
  <si>
    <t>Can we restrict that access based on source IP address?</t>
  </si>
  <si>
    <t>Describe any limitations that prevent support for RBAC for Institutional accounts.</t>
  </si>
  <si>
    <t>Describe available roles.</t>
  </si>
  <si>
    <t>Are access controls for staff within your organization based on structured rules, such as RBAC, ABAC, or PBAC?</t>
  </si>
  <si>
    <t>Describe any limitations that prevent support for RBAC within your organization.</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</si>
  <si>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</si>
  <si>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</si>
  <si>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</si>
  <si>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</si>
  <si>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</si>
  <si>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</si>
  <si>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</si>
  <si>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</si>
  <si>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</si>
  <si>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</si>
  <si>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</si>
  <si>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</si>
  <si>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</si>
  <si>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State your plan to migrate to supported operating systems, libraries, and software.</t>
  </si>
  <si>
    <t>Please provide a list of all required dependencies.</t>
  </si>
  <si>
    <t>Follow-up inquiries for operating systems leveraged by the vendor will be institution/implementation specific.</t>
  </si>
  <si>
    <t>If mobile, is the application available from a trusted source (e.g., App Store, Google Play Store)?</t>
  </si>
  <si>
    <t>Decribe how the application is distributed. Also, state any plans to publish the app to a trusted source.</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</si>
  <si>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</si>
  <si>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</si>
  <si>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</si>
  <si>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Sharing location data significantly increases risk factors for users.  It's important to understand if this is required.</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</si>
  <si>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</si>
  <si>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</si>
  <si>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</si>
  <si>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</si>
  <si>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</si>
  <si>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</si>
  <si>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</si>
  <si>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</si>
  <si>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</si>
  <si>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</si>
  <si>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</si>
  <si>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</si>
  <si>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</si>
  <si>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</si>
  <si>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</si>
  <si>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</si>
  <si>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</si>
  <si>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</si>
  <si>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Do you have software testing processes (dynamic or static) that are established and followed?</t>
  </si>
  <si>
    <t>State your plans to implement software testing processes into your environment.</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</si>
  <si>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</si>
  <si>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</si>
  <si>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</si>
  <si>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</si>
  <si>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</si>
  <si>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</si>
  <si>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Does your solution support local authentication protocols for user and administrator authentication?</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</si>
  <si>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</si>
  <si>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</si>
  <si>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</si>
  <si>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</si>
  <si>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</si>
  <si>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</si>
  <si>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</si>
  <si>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</si>
  <si>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</si>
  <si>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</si>
  <si>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</si>
  <si>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</si>
  <si>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</si>
  <si>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</si>
  <si>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</si>
  <si>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Account management can be a time-consuming part of an information system. Account reset capabilities, built into a system, can reduce burden on institutional support services. </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</si>
  <si>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</si>
  <si>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</si>
  <si>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</si>
  <si>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</si>
  <si>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</si>
  <si>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</si>
  <si>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</si>
  <si>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Describe plans to allow customers to specify attribute mappings.</t>
  </si>
  <si>
    <t>Follow-up inquiries for attribute mapping requirements will be institution/implementation specific.</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</si>
  <si>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</si>
  <si>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</si>
  <si>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</si>
  <si>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</si>
  <si>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</si>
  <si>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</si>
  <si>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</si>
  <si>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</si>
  <si>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Vague responses to this question should be met with concern. Repeat the question if first answer insufficiently - ask pointedly to ensure the vendor is not misunderstood.</t>
  </si>
  <si>
    <t>Are you storing any passwords in plaintext?</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</si>
  <si>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</si>
  <si>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</si>
  <si>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</si>
  <si>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Follow-up inquiries for system authentication will be unique to your institution (e.g., policy, infrastructure, etc.)</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</si>
  <si>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</si>
  <si>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</si>
  <si>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</si>
  <si>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Ensure that all elements of AAAI-18 are clearly stated in your response.</t>
  </si>
  <si>
    <t>Describe or provide a reference to the retention period for those logs, how logs are protected, and whether they are accessible to the customer (and if so, how).</t>
  </si>
  <si>
    <t>Ensure that all elements of AAAI-19 are clearly stated in your response.</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</si>
  <si>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</si>
  <si>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</si>
  <si>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</si>
  <si>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</si>
  <si>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</si>
  <si>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</si>
  <si>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</si>
  <si>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</si>
  <si>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</si>
  <si>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</si>
  <si>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</si>
  <si>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</si>
  <si>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Are all components of the BCP reviewed at least annually and updated as needed to reflect change?</t>
  </si>
  <si>
    <t>Describe any plans to annually review and update (as needed) your BCP.</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</si>
  <si>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</si>
  <si>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</si>
  <si>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</si>
  <si>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</si>
  <si>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</si>
  <si>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</si>
  <si>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State your plans to implement training and awareness activities focused on roles and responsibilities during a crisis.</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</si>
  <si>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</si>
  <si>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</si>
  <si>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</si>
  <si>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</si>
  <si>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</si>
  <si>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</si>
  <si>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</si>
  <si>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</si>
  <si>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Testing a BCP is an important action that improves the efficiency and accuracy of a vendor's continuity plans. Vague responses to this question should be met with concern and appropriate follow-up, based on your institutions risk tolerance.</t>
  </si>
  <si>
    <t>Summarize this product's restoration priority in your BCP.</t>
  </si>
  <si>
    <t>If it is not a core service, follow-up questions should be availability focused and institution/implementation specific.</t>
  </si>
  <si>
    <t>Are all services that support your product fully redundant?</t>
  </si>
  <si>
    <t>State plans to make tertiary services redundant (or why not needed).</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</si>
  <si>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</si>
  <si>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</si>
  <si>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</si>
  <si>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</si>
  <si>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</si>
  <si>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</si>
  <si>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Please describe your program to track these dependancies.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</si>
  <si>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</si>
  <si>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</si>
  <si>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</si>
  <si>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</si>
  <si>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</si>
  <si>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Provide reference the the process/procedure to manage releases.</t>
  </si>
  <si>
    <t>Follow-up inquiries for software/product/service version releases will be institution/implementation specific.</t>
  </si>
  <si>
    <t>Do you have a fully implemented solution support strategy that defines how many concurrent versions you support?</t>
  </si>
  <si>
    <t>Clarify the lack of support strategy for concurrent versions in your product/service.</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</si>
  <si>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</si>
  <si>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</si>
  <si>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</si>
  <si>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</si>
  <si>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</si>
  <si>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</si>
  <si>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</si>
  <si>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</si>
  <si>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Follow-up inquiries for the vendor’s product update practices will be institution/implementation specific.</t>
  </si>
  <si>
    <t>State any plans to release a technology roadmap covering the next two years.</t>
  </si>
  <si>
    <t>Answers to this question will reveal the vendor’s ability to plan for the future of their product.</t>
  </si>
  <si>
    <t>Follow-up inquiries for the vendor’s technology planning practices will be institution/implementation specific.</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</si>
  <si>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</si>
  <si>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</si>
  <si>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</si>
  <si>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</si>
  <si>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</si>
  <si>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</si>
  <si>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</si>
  <si>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</si>
  <si>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</si>
  <si>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</si>
  <si>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</si>
  <si>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Restricting system updates to a standard maintenance timeframe is important for ensuring that changes to production systems do not impact operations.  It’s also important for troubleshooting any problems that may occur as a result of the changes.</t>
  </si>
  <si>
    <t>Describe plans to implement procedure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</si>
  <si>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</si>
  <si>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</si>
  <si>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</si>
  <si>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</si>
  <si>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</si>
  <si>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</si>
  <si>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</si>
  <si>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</si>
  <si>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</si>
  <si>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</si>
  <si>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</si>
  <si>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</si>
  <si>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</si>
  <si>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Summarize your data encryption strategy and state what encryption options are available.</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</si>
  <si>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</si>
  <si>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</si>
  <si>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</si>
  <si>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</si>
  <si>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</si>
  <si>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</si>
  <si>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</si>
  <si>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</si>
  <si>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</si>
  <si>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</si>
  <si>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</si>
  <si>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</si>
  <si>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</si>
  <si>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</si>
  <si>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</si>
  <si>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</si>
  <si>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</si>
  <si>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</si>
  <si>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</si>
  <si>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</si>
  <si>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In the event of imminent bankruptcy, closing of business, or retirement of service, will you provide 90 days for customers to get their data out of the system and migrate applications?</t>
  </si>
  <si>
    <t>Provide a detailed summary to support your selection.</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</si>
  <si>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</si>
  <si>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</si>
  <si>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</si>
  <si>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</si>
  <si>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</si>
  <si>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</si>
  <si>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</si>
  <si>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</si>
  <si>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</si>
  <si>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</si>
  <si>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</si>
  <si>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</si>
  <si>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State any plans to implement off site physical backups in your environment.</t>
  </si>
  <si>
    <t>Provide the distance (in miles) between the primary and off-site locations</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</si>
  <si>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</si>
  <si>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</si>
  <si>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</si>
  <si>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</si>
  <si>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</si>
  <si>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</si>
  <si>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Follow-up inquiries for data backup encryption at-rest will be institution/implementation specific.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</si>
  <si>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</si>
  <si>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</si>
  <si>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</si>
  <si>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</si>
  <si>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</si>
  <si>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</si>
  <si>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</si>
  <si>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</si>
  <si>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</si>
  <si>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</si>
  <si>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</si>
  <si>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</si>
  <si>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</si>
  <si>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</si>
  <si>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</si>
  <si>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</si>
  <si>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</si>
  <si>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</si>
  <si>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</si>
  <si>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</si>
  <si>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</si>
  <si>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</si>
  <si>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</si>
  <si>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</si>
  <si>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</si>
  <si>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</si>
  <si>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</si>
  <si>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</si>
  <si>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</si>
  <si>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</si>
  <si>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</si>
  <si>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</si>
  <si>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</si>
  <si>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</si>
  <si>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</si>
  <si>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</si>
  <si>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</si>
  <si>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</si>
  <si>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</si>
  <si>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</si>
  <si>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</si>
  <si>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Provide a summary to support your response selection.</t>
  </si>
  <si>
    <t>Are redundant power strategies tested?</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</si>
  <si>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</si>
  <si>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</si>
  <si>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</si>
  <si>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</si>
  <si>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</si>
  <si>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</si>
  <si>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State the ISP provider(s) in addition to the number of ISPs that provide connectivity.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</si>
  <si>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</si>
  <si>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</si>
  <si>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</si>
  <si>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</si>
  <si>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</si>
  <si>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</si>
  <si>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</si>
  <si>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</si>
  <si>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</si>
  <si>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</si>
  <si>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</si>
  <si>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</si>
  <si>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</si>
  <si>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</si>
  <si>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</si>
  <si>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</si>
  <si>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</si>
  <si>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</si>
  <si>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</si>
  <si>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Follow-up inquiries for DRP responsible parties will be institution/implementation specific.</t>
  </si>
  <si>
    <t>General inquiry for documentation. As DRPs may contain some sensitive data, a robust summary is appropriate in lieu of a full DRP.</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</si>
  <si>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</si>
  <si>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</si>
  <si>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</si>
  <si>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</si>
  <si>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</si>
  <si>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</si>
  <si>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</si>
  <si>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</si>
  <si>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</si>
  <si>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</si>
  <si>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</si>
  <si>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</si>
  <si>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</si>
  <si>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</si>
  <si>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</si>
  <si>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</si>
  <si>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</si>
  <si>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</si>
  <si>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</si>
  <si>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</si>
  <si>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</si>
  <si>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</si>
  <si>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</si>
  <si>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</si>
  <si>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</si>
  <si>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Describe how firewall changes are approved.</t>
  </si>
  <si>
    <t>List approver names or titles.</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</si>
  <si>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</si>
  <si>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</si>
  <si>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</si>
  <si>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</si>
  <si>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</si>
  <si>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</si>
  <si>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</si>
  <si>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</si>
  <si>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</si>
  <si>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</si>
  <si>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</si>
  <si>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</si>
  <si>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</si>
  <si>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</si>
  <si>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</si>
  <si>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</si>
  <si>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</si>
  <si>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</si>
  <si>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</si>
  <si>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</si>
  <si>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</si>
  <si>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</si>
  <si>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</si>
  <si>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</si>
  <si>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</si>
  <si>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</si>
  <si>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</si>
  <si>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</si>
  <si>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</si>
  <si>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</si>
  <si>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</si>
  <si>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</si>
  <si>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</si>
  <si>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</si>
  <si>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Describe your current network systems logging strategy.</t>
  </si>
  <si>
    <t>Strong logging capabilities are vital to the proper management of a network. Implementing an immature system that lacks sufficient logging capabilities exposes an institution to great risk.</t>
  </si>
  <si>
    <t>Can you share the organization chart, mission statement, and policies for your information security unit?</t>
  </si>
  <si>
    <t>Provide a brief summary for this response.</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</si>
  <si>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</si>
  <si>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</si>
  <si>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</si>
  <si>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</si>
  <si>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</si>
  <si>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</si>
  <si>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</si>
  <si>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</si>
  <si>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</si>
  <si>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 xml:space="preserve">Mature product/software/service lifecycle management can position a vendor to sufficiently plan, implement, and manage systems that better protect institutional data. </t>
  </si>
  <si>
    <t>Will you comply with applicable breach notification laws?</t>
  </si>
  <si>
    <t>Summarize why you will not comple with applicable breach notification laws.</t>
  </si>
  <si>
    <t>This is a general inquiry to determine if the vendor is well-versed in applicable laws and regulations that apply in the institution's region of business operation.</t>
  </si>
  <si>
    <t>Do you perform background screenings or multi-state background checks on all employees prior to their first day of work?</t>
  </si>
  <si>
    <t>State plans to implement background check elements into your hiring process.</t>
  </si>
  <si>
    <t>Summarize your background check practices.</t>
  </si>
  <si>
    <t>Do you require new employees to fill out agreements and review policies?</t>
  </si>
  <si>
    <t>Summarize why new employees are not required to accept agreements or review policy.</t>
  </si>
  <si>
    <t>Summarize the required agreements and reviewed policies.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</si>
  <si>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</si>
  <si>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</si>
  <si>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</si>
  <si>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</si>
  <si>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</si>
  <si>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</si>
  <si>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</si>
  <si>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</si>
  <si>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</si>
  <si>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</si>
  <si>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</si>
  <si>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</si>
  <si>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</si>
  <si>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</si>
  <si>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</si>
  <si>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</si>
  <si>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</si>
  <si>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</si>
  <si>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</si>
  <si>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</si>
  <si>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</si>
  <si>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</si>
  <si>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</si>
  <si>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</si>
  <si>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</si>
  <si>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</si>
  <si>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</si>
  <si>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</si>
  <si>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</si>
  <si>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</si>
  <si>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</si>
  <si>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State plans for acquiring internal resources or an external team.</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</si>
  <si>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</si>
  <si>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</si>
  <si>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</si>
  <si>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</si>
  <si>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 xml:space="preserve">Integrity and availability are the focus of this question. The existence of a well-documented quality assurance program, with demonstrated and published metrics, may provide insight into the inner workings (mindset) of a vendor. </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</si>
  <si>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</si>
  <si>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</si>
  <si>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</si>
  <si>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</si>
  <si>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</si>
  <si>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</si>
  <si>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</si>
  <si>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</si>
  <si>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 xml:space="preserve">Follow-up inquiries for quality and performance metrics will be contract/institution/implementation specific. </t>
  </si>
  <si>
    <t>Do you incorporate customer feedback into security feature requests?</t>
  </si>
  <si>
    <t>Can you provide an evaluation site to the institution for testing?</t>
  </si>
  <si>
    <t>Summarize your evaluation site or provide a link.</t>
  </si>
  <si>
    <t xml:space="preserve">This question is used to gauge the importance of our industry (higher education) to the vendor. </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</si>
  <si>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</si>
  <si>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</si>
  <si>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</si>
  <si>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State plans to have your systems and applications assessed by a third party.</t>
  </si>
  <si>
    <t>Provide a brief description.</t>
  </si>
  <si>
    <t>Ask if there are plans to implement these processes. Ask the vendor to summarize their decision behind not scanning their applications for vulnerabilities prior to release.</t>
  </si>
  <si>
    <t>Provide a reference to security scan documentation.</t>
  </si>
  <si>
    <t>If a vendor is scanning their applications and/or systems, oftentimes an institution will want to review the report, if possible. Preferably, any finding on the reports will have a matching mitigation action.</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</si>
  <si>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</si>
  <si>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</si>
  <si>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Provide a brief summary for your response.</t>
  </si>
  <si>
    <t>Provide reference to the process or procedure to setup security testing times and scopes.</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</si>
  <si>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</si>
  <si>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</si>
  <si>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</si>
  <si>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</si>
  <si>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</si>
  <si>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</si>
  <si>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</si>
  <si>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</si>
  <si>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</si>
  <si>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automatically lock or log-out an account after a period of inactivity?</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</si>
  <si>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</si>
  <si>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</si>
  <si>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</si>
  <si>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</si>
  <si>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</si>
  <si>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</si>
  <si>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</si>
  <si>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</si>
  <si>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</si>
  <si>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</si>
  <si>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</si>
  <si>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</si>
  <si>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</si>
  <si>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</si>
  <si>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</si>
  <si>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</si>
  <si>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</si>
  <si>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</si>
  <si>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</si>
  <si>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</si>
  <si>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</si>
  <si>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Describe the architecture employed by the system to verify and authorize credit card transactions.</t>
  </si>
  <si>
    <t xml:space="preserve">What payment processors/gateways does the system support?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</si>
  <si>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</si>
  <si>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</si>
  <si>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</si>
  <si>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</si>
  <si>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</si>
  <si>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</si>
  <si>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</si>
  <si>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</si>
  <si>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</si>
  <si>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</si>
  <si>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</si>
  <si>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</si>
  <si>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N/A</t>
  </si>
  <si>
    <t>CONS*</t>
  </si>
  <si>
    <t>Application Security</t>
  </si>
  <si>
    <t>APPL*</t>
  </si>
  <si>
    <t>DRPTestingSchedule</t>
  </si>
  <si>
    <t>AAAI*</t>
  </si>
  <si>
    <t>Quarterly</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</si>
  <si>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</si>
  <si>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</si>
  <si>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</si>
  <si>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</si>
  <si>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</si>
  <si>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</si>
  <si>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</si>
  <si>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</si>
  <si>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</si>
  <si>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</si>
  <si>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</si>
  <si>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</si>
  <si>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</si>
  <si>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</si>
  <si>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</si>
  <si>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</si>
  <si>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</si>
  <si>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</si>
  <si>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</si>
  <si>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</si>
  <si>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</si>
  <si>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</si>
  <si>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</si>
  <si>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</si>
  <si>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</si>
  <si>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</si>
  <si>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</si>
  <si>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</si>
  <si>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</si>
  <si>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</si>
  <si>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</si>
  <si>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</si>
  <si>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</si>
  <si>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</si>
  <si>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</si>
  <si>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</si>
  <si>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</si>
  <si>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</si>
  <si>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</si>
  <si>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</si>
  <si>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</si>
  <si>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</si>
  <si>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</si>
  <si>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</si>
  <si>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</si>
  <si>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</si>
  <si>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5) Azure</t>
  </si>
  <si>
    <t>6) GCP</t>
  </si>
  <si>
    <t>7) Other</t>
  </si>
  <si>
    <t>ISO 27002:2013</t>
  </si>
  <si>
    <t>TRUE</t>
  </si>
  <si>
    <t>Row Labels</t>
  </si>
  <si>
    <t>RA-2</t>
  </si>
  <si>
    <t>(blank)</t>
  </si>
  <si>
    <t>ID.AM-6, PR.AT-3</t>
  </si>
  <si>
    <t>AU-7, AU-9, IR-4</t>
  </si>
  <si>
    <t>CA-5, PL-2</t>
  </si>
  <si>
    <t>Standards Crosswalk</t>
  </si>
  <si>
    <t>NIST SP 800-171r2</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</si>
  <si>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</si>
  <si>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</si>
  <si>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</si>
  <si>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</si>
  <si>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</si>
  <si>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</si>
  <si>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</si>
  <si>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</si>
  <si>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</si>
  <si>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</si>
  <si>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</si>
  <si>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</si>
  <si>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</si>
  <si>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</si>
  <si>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</si>
  <si>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</si>
  <si>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</si>
  <si>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</si>
  <si>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</si>
  <si>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</si>
  <si>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</si>
  <si>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</si>
  <si>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</si>
  <si>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</si>
  <si>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</si>
  <si>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</si>
  <si>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</si>
  <si>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</si>
  <si>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</si>
  <si>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</si>
  <si>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</si>
  <si>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</si>
  <si>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</si>
  <si>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</si>
  <si>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</si>
  <si>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</si>
  <si>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</si>
  <si>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</si>
  <si>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</si>
  <si>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</si>
  <si>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</si>
  <si>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</si>
  <si>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</si>
  <si>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</si>
  <si>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</si>
  <si>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</si>
  <si>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</si>
  <si>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</si>
  <si>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</si>
  <si>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</si>
  <si>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</si>
  <si>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</si>
  <si>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</si>
  <si>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</si>
  <si>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</si>
  <si>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</si>
  <si>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</si>
  <si>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</si>
  <si>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</si>
  <si>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</si>
  <si>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</si>
  <si>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</si>
  <si>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</si>
  <si>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</si>
  <si>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</si>
  <si>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</si>
  <si>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</si>
  <si>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</si>
  <si>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</si>
  <si>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</si>
  <si>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</si>
  <si>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</si>
  <si>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</si>
  <si>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</si>
  <si>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</si>
  <si>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</si>
  <si>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</si>
  <si>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</si>
  <si>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</si>
  <si>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</si>
  <si>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</si>
  <si>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v3.05</t>
  </si>
  <si>
    <t>Fixed issue with scoring from unselected QUALs adding to overall score, wording and scoring fixes, added alt text to images</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</si>
  <si>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</si>
  <si>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This section is self-explanatory; product specifics and contact information. GNRL-01 through GNRL-15 should be populated by the vendor.</t>
  </si>
  <si>
    <t>Focused on external documentation; the institution is interested in the frameworks that guide your security strategy and what has been done to certify these implementations.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</si>
  <si>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</si>
  <si>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</si>
  <si>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The country/region in which the vendor's infrastructure(s) is/are located, including all laws and regulations in-scope within that country/region</t>
  </si>
  <si>
    <t>The country/region(s) in which the vendor's employees and subcontractors are located</t>
  </si>
  <si>
    <t>Any school, college, or university using the Higher Education Community Vendor Assessment Tool</t>
  </si>
  <si>
    <t>Proceed to the next tab, HECVAT - Full | Vendor Response</t>
  </si>
  <si>
    <r>
      <t xml:space="preserve">1. </t>
    </r>
    <r>
      <rPr>
        <b/>
        <sz val="11"/>
        <color rgb="FF000000"/>
        <rFont val="Verdana"/>
        <family val="2"/>
      </rPr>
      <t xml:space="preserve">Begin </t>
    </r>
    <r>
      <rPr>
        <sz val="11"/>
        <color rgb="FF000000"/>
        <rFont val="Verdana"/>
        <family val="2"/>
      </rPr>
      <t>your assessment by selecting</t>
    </r>
    <r>
      <rPr>
        <sz val="11"/>
        <color indexed="8"/>
        <rFont val="Verdana"/>
        <family val="2"/>
      </rPr>
      <t xml:space="preserve"> the Analyst Report tab.
2. </t>
    </r>
    <r>
      <rPr>
        <b/>
        <sz val="11"/>
        <color rgb="FF000000"/>
        <rFont val="Verdana"/>
        <family val="2"/>
      </rPr>
      <t>Select</t>
    </r>
    <r>
      <rPr>
        <sz val="11"/>
        <color indexed="8"/>
        <rFont val="Verdana"/>
        <family val="2"/>
      </rPr>
      <t xml:space="preserve"> the appropriate security standard used in your institution (cell C10) before you begin. 
3. </t>
    </r>
    <r>
      <rPr>
        <b/>
        <sz val="11"/>
        <color rgb="FF000000"/>
        <rFont val="Verdana"/>
        <family val="2"/>
      </rPr>
      <t>Select</t>
    </r>
    <r>
      <rPr>
        <sz val="11"/>
        <color indexed="8"/>
        <rFont val="Verdana"/>
        <family val="2"/>
      </rPr>
      <t xml:space="preserve"> compliant states for vendor responses in column G. </t>
    </r>
    <r>
      <rPr>
        <b/>
        <sz val="11"/>
        <color rgb="FF000000"/>
        <rFont val="Verdana"/>
        <family val="2"/>
      </rPr>
      <t>Yes</t>
    </r>
    <r>
      <rPr>
        <sz val="11"/>
        <color indexed="8"/>
        <rFont val="Verdana"/>
        <family val="2"/>
      </rPr>
      <t xml:space="preserve"> means compliant. </t>
    </r>
    <r>
      <rPr>
        <b/>
        <sz val="11"/>
        <color rgb="FF000000"/>
        <rFont val="Verdana"/>
        <family val="2"/>
      </rPr>
      <t>No</t>
    </r>
    <r>
      <rPr>
        <sz val="11"/>
        <color indexed="8"/>
        <rFont val="Verdana"/>
        <family val="2"/>
      </rPr>
      <t xml:space="preserve"> means not compliant.
    Note: Review the Analyst Reference tab for guidance and question/response interpretation.
4. </t>
    </r>
    <r>
      <rPr>
        <b/>
        <sz val="11"/>
        <color rgb="FF000000"/>
        <rFont val="Verdana"/>
        <family val="2"/>
      </rPr>
      <t>Override</t>
    </r>
    <r>
      <rPr>
        <sz val="11"/>
        <color indexed="8"/>
        <rFont val="Verdana"/>
        <family val="2"/>
      </rPr>
      <t xml:space="preserve"> default weights to meet your institution's needs in column I. 
5. </t>
    </r>
    <r>
      <rPr>
        <b/>
        <sz val="11"/>
        <color rgb="FF000000"/>
        <rFont val="Verdana"/>
        <family val="2"/>
      </rPr>
      <t>Navigate</t>
    </r>
    <r>
      <rPr>
        <sz val="11"/>
        <color indexed="8"/>
        <rFont val="Verdana"/>
        <family val="2"/>
      </rPr>
      <t xml:space="preserve"> to the Summary Report tab once all responses are evaluated and compliance indicated, as appropriate.
6. </t>
    </r>
    <r>
      <rPr>
        <b/>
        <sz val="11"/>
        <color rgb="FF000000"/>
        <rFont val="Verdana"/>
        <family val="2"/>
      </rPr>
      <t>Review</t>
    </r>
    <r>
      <rPr>
        <sz val="11"/>
        <color indexed="8"/>
        <rFont val="Verdana"/>
        <family val="2"/>
      </rPr>
      <t xml:space="preserve"> details in the Summary Report and based on your assessment findings, follow up with vendor for clarification(s) or add the Summary Report output to your institution's reporting documents. 
7. </t>
    </r>
    <r>
      <rPr>
        <b/>
        <sz val="11"/>
        <color rgb="FF000000"/>
        <rFont val="Verdana"/>
        <family val="2"/>
      </rPr>
      <t>Connect</t>
    </r>
    <r>
      <rPr>
        <sz val="11"/>
        <color indexed="8"/>
        <rFont val="Verdana"/>
        <family val="2"/>
      </rPr>
      <t xml:space="preserve"> with your higher education peers by joining the EDUCAUSE HECVAT Users Community Group at https://connect.educause.edu.</t>
    </r>
  </si>
  <si>
    <r>
      <t xml:space="preserve">In order to protect the institution and its systems, vendors whose products and/or services (refered to as "product")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institutional security analysts upon submittal. This process will assist the institution in preventing breaches of protected information and comply with institutional policy and state and federal laws.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</si>
  <si>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</si>
  <si>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(Will show in Col F on HECVAT tab)</t>
  </si>
  <si>
    <t>Follow-Up Inquiries</t>
  </si>
  <si>
    <t>Analyst Override Answer</t>
  </si>
  <si>
    <t>Will institutional data be shared with or hosted by any third parties? (Any entity not wholly owned by your company is considered a third-party.)</t>
  </si>
  <si>
    <t>The institution views hosted solutions such as AWS, Rackspace, Azure, and other PaaS/SaaS offerings as third parties. If services such as these are used in your environment, respond "Yes."</t>
  </si>
  <si>
    <t>State each third party that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</si>
  <si>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</si>
  <si>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Do you have a well-documented Business Continuity Plan (BCP) that is tested annually?</t>
  </si>
  <si>
    <t>Provide a reference to your BCP and supporting documentation or submit it along with this fully populated HECVAT.</t>
  </si>
  <si>
    <t>This qualifier determines the existence of a complete, fully populated BCP, maintained by the vendor, and sets the Business Continuity Plan section as required appropriately.</t>
  </si>
  <si>
    <t>Do you have a well-documented Disaster Recovery Plan (DRP) that is tested annually?</t>
  </si>
  <si>
    <t>Provide a reference to your DRP and supporting documentation or submit it along with this fully populated HECVAT.</t>
  </si>
  <si>
    <t>Is the vended product designed to process or store credit card information?</t>
  </si>
  <si>
    <t>Answer yes if your product handles PCI (credit card) information, either directly or via a third party.</t>
  </si>
  <si>
    <t>Based on your "Yes" response, you are required to fill out the PCI DSS section.</t>
  </si>
  <si>
    <t>Answer yes if you provide consulting.</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</si>
  <si>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</si>
  <si>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Select your hosting option.</t>
  </si>
  <si>
    <t>If you are using an option not listed, or a combination of options, select "Other."</t>
  </si>
  <si>
    <t>Follow-up inquiries for hosting options will be institution/implementation specific.</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</si>
  <si>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</si>
  <si>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</si>
  <si>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</si>
  <si>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</si>
  <si>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</si>
  <si>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</si>
  <si>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</si>
  <si>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</si>
  <si>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Do you conform with a specific industry standard security framework? (e.g., NIST Cybersecurity Framework, CIS Controls, ISO 27001, etc.)</t>
  </si>
  <si>
    <t>Do you have a dedicated Software and System Development team(s)? (e.g., Customer Support, Implementation, Product Management, etc.)</t>
  </si>
  <si>
    <t>The details of the standard are not the focus here; it is the fact that a vendor builds their environment around a standard and that they continually evaluate and assess their security programs.</t>
  </si>
  <si>
    <t>if you have a third-party hosting provider, please provide how you comply with 800-171 where your third party uses a shared responsibility mode.</t>
  </si>
  <si>
    <t>Can you provide overall system and/or application architecture diagrams, including a full description of the data flow for all components of the system?</t>
  </si>
  <si>
    <t>Provide a reference to your employee onboarding and offboarding policy and supporting documentation or submit it along with this fully populated HECVAT.</t>
  </si>
  <si>
    <t>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</si>
  <si>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</si>
  <si>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</si>
  <si>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audit of the most recent version of your product?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</si>
  <si>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</si>
  <si>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</si>
  <si>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</si>
  <si>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Provide any further relevant information about how expertise is maintained; include any accessibility certifications staff may hold (e.g., IAAP WAS &lt;https://www.accessibilityassociation.org/certifications&gt; or DHS Trusted Tester &lt;https://section508.gov/test/trusted-tester&gt;).</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</si>
  <si>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</si>
  <si>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</si>
  <si>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</si>
  <si>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</si>
  <si>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third-party companies with which you share data? (e.g., hosting providers, cloud services, PaaS, IaaS, SaaS)</t>
  </si>
  <si>
    <t>State your plans to perform security assessments of third-party companies.</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</si>
  <si>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</si>
  <si>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 up with a robust question set if the vendor cannot clearly state full control of the integrity of their system(s). Questions about administrator access on end-user devices and other maintenance and patching type questions are appropriate.</t>
  </si>
  <si>
    <t>Provide a brief description for why each of these third parties will have access to institutional data.</t>
  </si>
  <si>
    <t>Follow-up inquiries concerning third-party data sharing will be institution/implementation specific.</t>
  </si>
  <si>
    <t>What legal agreements (i.e., contracts) do you have in place with these third parties that address liability in the event of a data breach?</t>
  </si>
  <si>
    <t>Knowing the protections and legal agreements in place for third-party data sharing may assists analysts in determininng residual risk.</t>
  </si>
  <si>
    <t>Follow-up inquiries concerning legal agreements with third-parties will be institution/implementation specific.</t>
  </si>
  <si>
    <t>Do you have an implemented third-party management strategy?</t>
  </si>
  <si>
    <t>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</si>
  <si>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Make sure you address any national or regional regulations.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</si>
  <si>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</si>
  <si>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Will the consultant require access to the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</si>
  <si>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</si>
  <si>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</si>
  <si>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</si>
  <si>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the consultant need remote access to the institution's network or systems?</t>
  </si>
  <si>
    <t>Are access controls for institutional accounts based on structured rules, such as role-based access control (RBAC), attribute-based access control (ABAC), or policy-based access control (PBAC)?</t>
  </si>
  <si>
    <t>This includes end users, administrators, service accounts, etc. PBAC would include various dynamic controls such as conditional access, risk-based access, location-based access, or system activity–based access.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</si>
  <si>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</si>
  <si>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 users without the use of RBAC. Make sure to understand the administrative requirements/overhead introduced in the vendor's environment.</t>
  </si>
  <si>
    <t>This includes system administrators and third-party personnel with access to the system. PBAC would include various dynamic controls such as conditional access, risk-based access, location-based access, or system activity–based access.</t>
  </si>
  <si>
    <t>Managing a software/product/service may rely on various professionals to administer a system. This question is focused on how administration, and the segregation of functions, is implemented within the vendor's infrastructure.</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</si>
  <si>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</si>
  <si>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</si>
  <si>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Do you have a process and implemented procedures for managing your software supply chain (e.g., libraries, repositories, frameworks, etc.)</t>
  </si>
  <si>
    <t>Include any in-house developed or contract development.</t>
  </si>
  <si>
    <t>If the web application only works with a subset of modern supported browsers, please indicate that here.</t>
  </si>
  <si>
    <t>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t>
  </si>
  <si>
    <t>Select N/A if there is no mobile version of your app.</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</si>
  <si>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</si>
  <si>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</si>
  <si>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Please describe the reasons why in detail and state if that access can be limited to while your app is running.</t>
  </si>
  <si>
    <t xml:space="preserve">Ask the vendor about the need for this requirement, and understand any mitigation strategies that may be possible.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</si>
  <si>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</si>
  <si>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Describe or provide a reference that details how administrator access is handled (e.g., provisioning, principle of least privilege, deprovisioning, etc.).</t>
  </si>
  <si>
    <t xml:space="preserve">Ask the vendor to summarize their implemented policies and/or procedures  </t>
  </si>
  <si>
    <t>Provide a list of all tools utilized during static code analysis or static application security testing.</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</si>
  <si>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</si>
  <si>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Describe testing processes, including but not limited to, development of test plans, personnel involved in the testing process, and authorized individual accountable for approval and certification of test results.</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</si>
  <si>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</si>
  <si>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</si>
  <si>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Describe any plans to support local authentication modes.</t>
  </si>
  <si>
    <t>Provide a detailed description of your local authentication mode practices.</t>
  </si>
  <si>
    <t>Many institutions have policy focused on passwords/passphrases, and this question confirms the capacity of a vendor's software/product/service to comply.</t>
  </si>
  <si>
    <t>Answer "Yes" if your product has internal limits to password complexity (max langth, certain special characters unsupported, etc.).</t>
  </si>
  <si>
    <t>Describe your documented password/passphrase reset procedures that are currently implemented in the system and/or customer support.</t>
  </si>
  <si>
    <t>Ask the vendor how end users will be supported. Ask for training documentation or knowledgebase content. Confirm vendor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</si>
  <si>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</si>
  <si>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</si>
  <si>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</si>
  <si>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</si>
  <si>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</si>
  <si>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If a vendor indicates that a system is stand-alone and cannot integrate with the institution's infrastructure, follow 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</si>
  <si>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</si>
  <si>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Describe plans to support web SSO in your solution.</t>
  </si>
  <si>
    <t>Does your solution support any of the following web SSO standards? [e.g., SAML2 (with redirect flow), OIDC, CAS, or other]</t>
  </si>
  <si>
    <t>State the web SSO standards supported by your solution and provide additional details about your support, including framework(s) in use, how information is exchanged securely, etc.</t>
  </si>
  <si>
    <t>Do you allow the customer to specify attribute mappings for any needed information beyond a user identifier? (e.g., Reference eduPerson, ePPA/ePPN/ePE)</t>
  </si>
  <si>
    <t>If you don't support SSO, does your application and/or user-frontend/portal support multi-factor authentication? (e.g., Duo, Google Authenticator, OTP, etc.)</t>
  </si>
  <si>
    <t xml:space="preserve">2FA/MFA, implemented correctly, strengthens the security state of a system. 2FA/MFA is commonly implemented and in many use cases is a requirement for account protection purposes. </t>
  </si>
  <si>
    <t>Are there any passwords/passphrases hard-coded into your systems or products?</t>
  </si>
  <si>
    <t>Provide a detailed description of passwords/passphrases hard-coded into your systems or products.</t>
  </si>
  <si>
    <t xml:space="preserve">The response to this question can reveal the use (or not) of coding best practices. If passwords/passphrases are hard-coded into systems/productions, the vendor should provide robust details supporting why this is required. </t>
  </si>
  <si>
    <t>Provide a detailed description stating why account passwords/passphrases are not encrypted in storage.</t>
  </si>
  <si>
    <t>The focus of this question is confidentiality. It is a straightforward question confirming the encryption of user authentication details.</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</si>
  <si>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</si>
  <si>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</si>
  <si>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Are audit logs available that include AT LEAST all of the following: login, logout, actions performed, and source IP address?</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</si>
  <si>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</si>
  <si>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t>
  </si>
  <si>
    <t>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t>
  </si>
  <si>
    <t>Having a BCP and maintaining/updating/testing a BCP are very different. Establishing a responsible party is fundamental to this process, and this question looks to verify that within the vendor.</t>
  </si>
  <si>
    <t>Summarize your defined problem/issue escalation plan contained in your BCP.</t>
  </si>
  <si>
    <t>Summarize your documented communication plan contained in your BCP.</t>
  </si>
  <si>
    <t>Describe your BCP component review strategy.</t>
  </si>
  <si>
    <t>Summarize these crisis management roles and responsibilities.</t>
  </si>
  <si>
    <t>Does your organization conduct training and awareness activities to validate its employees' understanding of their roles and responsibilities during a crisis?</t>
  </si>
  <si>
    <t>Describe your training and awareness activities.</t>
  </si>
  <si>
    <t>Understanding the maturity of a vendor's training and awareness program will indicate the value they place on protecting institutional data. BCP-related awareness training should be prevalent, continuous, and well-documented.</t>
  </si>
  <si>
    <t>State the date of your last alternate site relocation test.</t>
  </si>
  <si>
    <t>Is this product a core service of your organization and, as such, the top priority during business continuity planning?</t>
  </si>
  <si>
    <t>Provide a brief summary to support your selection.</t>
  </si>
  <si>
    <t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t>
  </si>
  <si>
    <t>Describe or provide references explaining how tertiary services are redundant (i.e., DNS, ISP, etc.).</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</si>
  <si>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</si>
  <si>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your Change Management process also verify that all required third-party libraries and dependencies are still supported with each major change?</t>
  </si>
  <si>
    <t>Please describe any plans to implement third-party library dependancy tracking.</t>
  </si>
  <si>
    <t>This question is fundamentally about supply chain. The vendor should be able to document its procedures around tracking third-party maintained libraries.</t>
  </si>
  <si>
    <t>Summarize why clients do not have alternative release options.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</si>
  <si>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</si>
  <si>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</si>
  <si>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</si>
  <si>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Clarify the lack of support strategy for client customizations from one release to another.</t>
  </si>
  <si>
    <t>Describe or provide reference to your solution support strategy in regard to maintaining client customizations from one release to another.</t>
  </si>
  <si>
    <t>Provide a reference to this product's release schedule.</t>
  </si>
  <si>
    <t xml:space="preserve">Answers to this question will reveal the vendor’s ability to plan in the short term. This is valuable information for customers so they can anticipate updates and potential bug fixes. </t>
  </si>
  <si>
    <t>Do you have a technology roadmap, for at least the next two years, for enhancements and bug fixes for the product/service being assessed?</t>
  </si>
  <si>
    <t>Provide a reference to your technology roadmap.</t>
  </si>
  <si>
    <t>Is institutional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</si>
  <si>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</si>
  <si>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</si>
  <si>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Summarize the policy and procedure(s) managing how critical patches are applied to systems and applications.</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</si>
  <si>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</si>
  <si>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Define current off-peak hours, including time zones as necessary.</t>
  </si>
  <si>
    <t>Do procedures exist to provide that emergency changes are documented and authorized (including after-the-fact approval)?</t>
  </si>
  <si>
    <t>Summarize implemented procedures ensuring that emergency changes are documented and authorized.</t>
  </si>
  <si>
    <t>Follow-up with a robust question set if a vendor cannot clearly state full control of the integrity of their system(s).</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</si>
  <si>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</si>
  <si>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</si>
  <si>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Follow-up inquiries for dedicated single-tenant capabilities will be institution/implementation specific.</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</si>
  <si>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</si>
  <si>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</si>
  <si>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</si>
  <si>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Is sensitive data encrypted, using secure protocols/algorithms, in transport? (e.g., system-to-client)</t>
  </si>
  <si>
    <t>Describe why sensitive data is not encrypted in transport.</t>
  </si>
  <si>
    <t>Summarize your transport encryption strategy.</t>
  </si>
  <si>
    <t>Do you have an implemented system configuration management process? (e.g.,secure "gold" images, etc.)</t>
  </si>
  <si>
    <t>Provide a detailed description of the implemented strategy. (i.e.,batteries, generator)</t>
  </si>
  <si>
    <t>Is sensitive data encrypted, using secure protocols/algorithms, in storage? (e.g., disk encryption, at-rest, files, and within a running database)</t>
  </si>
  <si>
    <t>Describe why sensitive data is not encrypted in storage.</t>
  </si>
  <si>
    <t>The need for encryption at-rest is unique to your institution's implementation of a system. In particular, system components, architectures, and data flows all factor into the need for this control.</t>
  </si>
  <si>
    <t>State the length of time that the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</si>
  <si>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</si>
  <si>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</si>
  <si>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references, as needed.</t>
  </si>
  <si>
    <t>This question clarifies the position of the institution in the case of acquisition or bankruptcy. Expect clear responses to this question. If they are vague, be sure to follow up based on institutional counsel guidance.</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</si>
  <si>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</si>
  <si>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</si>
  <si>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</si>
  <si>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</si>
  <si>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Are you performing off-site backups? (i.e., digitally moved off site)</t>
  </si>
  <si>
    <t>Are physical backups taken off site? (i.e., physically moved off site)</t>
  </si>
  <si>
    <t xml:space="preserve">When data is moved physically (e.g.,HDD, print, etc.) off-site, the policies and implemented procedures are important to know. Unencrypted data taken outside secured areas introduces unnecessary risks. </t>
  </si>
  <si>
    <t>Summarize why backups containing the institution's data leave the institution's data zone.</t>
  </si>
  <si>
    <t>Do backups containing the institution's data ever leave the institution's data zone either physically or via network routing?</t>
  </si>
  <si>
    <t>The need for encryption at rest (for backups) is unique to your institution's implementation of a system. In particular, system components, architectures, and data flows all factor into the need for this control.</t>
  </si>
  <si>
    <t>Do you have a cryptographic key management process (generation, exchange, storage, safeguards, use, vetting, and replacement) that is documented and currently implemented, for all system components? (e.g., database, system, web, etc.)</t>
  </si>
  <si>
    <t>Do you have a media handling process that is documented and currently implemented that meets established business needs and regulatory requirements, including end-of-life, repurposing and data sanitization procedures?</t>
  </si>
  <si>
    <t>Will you handle data in a FERPA-compliant manner?</t>
  </si>
  <si>
    <t>State plans to handle data in a FERPA-compliant manner.</t>
  </si>
  <si>
    <t>Does your staff (or third party) have access to institutional data (e.g., financial, PHI or other sensitive information) through any means?</t>
  </si>
  <si>
    <t>If institutional data is visible by the vendor's system administrators, follow up with the vendor to understand the scope of visibility, process/procedure that administrators follow, and use cases when administrators are allowed to access (view) institutional data.</t>
  </si>
  <si>
    <t>Provide a detailed summary outlining the security controls implemented to protect the institution's data.</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</si>
  <si>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</si>
  <si>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</si>
  <si>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</si>
  <si>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Does a physical barrier fully enclose the physical space, preventing unauthorized physical contact with any of your devices?</t>
  </si>
  <si>
    <t>If outsourced or co-located, is there a contract in place to prevent data from leaving the institution's data zone?</t>
  </si>
  <si>
    <t>Summarize the strategy for removing the institution's data from its data zone.</t>
  </si>
  <si>
    <t>What tier level is your data center (per levels defined by the Uptime Institute)?</t>
  </si>
  <si>
    <t>Review the Uptime Institute's level/tier direction provided on their website if you need addition information.</t>
  </si>
  <si>
    <t>Is the service hosted in a high-availability environment?</t>
  </si>
  <si>
    <t>Describe any plans to implement a high-availability environment for your systems.</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</si>
  <si>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t>
  </si>
  <si>
    <t xml:space="preserve">State how many Internet Service Providers (ISPs) provide connectivity to each data center where the institution's data will reside. </t>
  </si>
  <si>
    <t xml:space="preserve">Is redundant power available for all data centers where institutional data will reside? </t>
  </si>
  <si>
    <t>Describe or provide a reference to the availability of cooling and fire-suppression systems in all data centers where institution data will reside.</t>
  </si>
  <si>
    <t>Do you have Internet Service Provider (ISP) redundancy?</t>
  </si>
  <si>
    <t>Does every data center where the institution's data will reside have multiple telephone company or network provider entrances to the facility?</t>
  </si>
  <si>
    <t>Follow-up with the vendor to ensure that all components of the system are considered. This includes system-to-system, system-to-client, applications, system accounts, etc.</t>
  </si>
  <si>
    <t>Follow up with the vendor to ensure that all components of the system are considered. This includes system-to-system, system-to-client, applications, system accounts, etc.</t>
  </si>
  <si>
    <t>Provide a valid URL to your current DRP or submit it along with this fully populated HECVAT.</t>
  </si>
  <si>
    <t>State the responsible owner or position title.</t>
  </si>
  <si>
    <t>Having a DRP and maintaining/updating/testing a DRP are very different. Establishing a responsible party is fundamental to this process, and this question looks to verify that within the vendor.</t>
  </si>
  <si>
    <t>Can the institution review your DRP and supporting documentation?</t>
  </si>
  <si>
    <t>Please provide alternatives if possible (NDA, briefing on the DRP, etc.).</t>
  </si>
  <si>
    <t>Provide DRP with your submission of this fully populated HECVAT.</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</si>
  <si>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</si>
  <si>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</si>
  <si>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United States and provide a brief summary of each.</t>
  </si>
  <si>
    <t>Does your organization have a disaster recovery site or a contracted disaster recovery provider?</t>
  </si>
  <si>
    <t>State plans to implement disaster recovery relocation testing.</t>
  </si>
  <si>
    <t>Describe or provide a reference to how your disaster recovery plan is tested. (i.e., scope of DR tests, end-to-end testing, etc.)</t>
  </si>
  <si>
    <t>Has the Disaster Recovery Plan been tested in the past year?</t>
  </si>
  <si>
    <t>Is authority for firewall change approval documented? Please list approver names or titles in Additional Info</t>
  </si>
  <si>
    <t xml:space="preserve">Modifications to firewall rule sets can have significant repercussions. To ensure the integrity of the rule set, this question targets the individual (or responsible party) for changes and the reasoning behind their authority. </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</si>
  <si>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</si>
  <si>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t>
  </si>
  <si>
    <t>Do you monitor for intrusions on a 24 x 7 x 365 basis?</t>
  </si>
  <si>
    <t>State plans to implement 24 x 7 x 365 intrusion monitoring in your environment(s).</t>
  </si>
  <si>
    <t>Follow-up inquiries for 24 x 7 x 365 monitoring will be institution/implementation specific.</t>
  </si>
  <si>
    <t>State plans to implement auditing capabilities for your network, firewall, IDS, and/or IPS.</t>
  </si>
  <si>
    <t>If a weak response is given to this answer, it is an indicator that a nontechnical representative populated the document and response scrutiny should be increased. 
If a vendor does not answer appropriately, a follow-up request to have the question fully answered is appropriate.</t>
  </si>
  <si>
    <t>Provide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</si>
  <si>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</si>
  <si>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Follow up with a robust question set if the vendor cannot clearly state full control of their system patching strategy. Questions about patch testing, testing environments, threat mitigation, incident remediation, etc. are appropriate.</t>
  </si>
  <si>
    <t>Beware the use of proprietary encryption implementations. Open standard encryption, preferably mature, is often preferred. Although there may be cases in which that is not the case, be sure to understand the vendor's infrastructure and the true security of a vendor's solution.</t>
  </si>
  <si>
    <t>Briefly summarize your SDLC or provide a link or attachment.</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</si>
  <si>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</si>
  <si>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State how quickly the institution will be notified of a data breach or security incident.</t>
  </si>
  <si>
    <t>If a vendor is vague in their response, follow 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</si>
  <si>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</si>
  <si>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</si>
  <si>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</si>
  <si>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is committed to complying with them.</t>
  </si>
  <si>
    <t>If a vendor is vague in their response, follow 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</si>
  <si>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</si>
  <si>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</si>
  <si>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The use of detective and preventive controls in the hiring process served a valuable role in protecting institutional data. As these are often HR documented policies, a vendor should have their practices well-documented and ready for review, upon request.</t>
  </si>
  <si>
    <t>Ask the vendor if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</si>
  <si>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increasing awareness of security-related responsibilities are part of these initial-hiring documents. Oftentimes these agreements and reviews are conducted during orientation for new employees.</t>
  </si>
  <si>
    <t>Provide a reference to your information security policy or submit documentation with this fully populated HECVAT.</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</si>
  <si>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</si>
  <si>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Do you have process and procedure(s) documented, and currently followed, that require a review and update of the access list(s) for privileged accounts?</t>
  </si>
  <si>
    <t>Describe plans to implement privileged account access list reviews to your environment.</t>
  </si>
  <si>
    <t>This question aims to understand the physical security state of the vendor's operating environment and whether or not physical assets are appropriately protected.</t>
  </si>
  <si>
    <t>Do you either have an internal incident response team or retain an external team?</t>
  </si>
  <si>
    <t>Do you have the capability to respond to incidents on a 24 x 7 x 365 basis?</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</si>
  <si>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</si>
  <si>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</si>
  <si>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State plans to implement coverage in the future or how you can provide breach/liabilty coverage to the institution without it.</t>
  </si>
  <si>
    <t>Describe the coverage in place for this product.</t>
  </si>
  <si>
    <t>Provide a valid URL to your Quality Assurance program or submit it along with this fully populated HECVAT.</t>
  </si>
  <si>
    <t>Institutions vary broadly on how QA is handled, so any follow-up questions will be contract/institution/implementation specific.</t>
  </si>
  <si>
    <t>This question is for institutions that tie metrics and service level agreements (SLAs) or expectations (SLEs) to security reviews. The implementation strategy and use case will indicate the relevance of this question for security/risk assessment.</t>
  </si>
  <si>
    <t>Provide a list of higher education references or a route for campuses to request references</t>
  </si>
  <si>
    <t>This is a general inquiry to determine if the vendor being assessed has done or is doing business with the institution at the time of assessment. Existing relationships, if present, can be reviewed for insights into a vendor and/or to verify other responses.</t>
  </si>
  <si>
    <t>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t>
  </si>
  <si>
    <t>State plans to provide an evaluation site in the future.</t>
  </si>
  <si>
    <t>This is a general information question. Any follow-up will be institution/implementation specific.</t>
  </si>
  <si>
    <t>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</si>
  <si>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</si>
  <si>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third-party security assessment completed in the last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</si>
  <si>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</si>
  <si>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</si>
  <si>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</si>
  <si>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If a vendor is hesitant to share the report, ask for a summarized version; some insight is better than none.</t>
  </si>
  <si>
    <t>Will you provide results of application and system vulnerability scans to the institution?</t>
  </si>
  <si>
    <t>Describe why security scan results will not be provided to the institution.</t>
  </si>
  <si>
    <t>Describe or provide a reference to how you monitor for and protect against common web application security vulnerabilities (e.g., SQL injection, XSS, XSRF, etc.).</t>
  </si>
  <si>
    <t>Ensure that all elements of VULN-05 are clearly stated in your response.</t>
  </si>
  <si>
    <t>Will you allow the institution to perform its own vulnerability testing and/or scanning of your systems and/or application, provided that testing is performed at a mutually agreed upon time and date?</t>
  </si>
  <si>
    <t>Many higher education institutions are capable of performing vulnerability assessments and/or penetration testing on their vendors' infrastructures. This question confirms the possibility of conducting these actions against the vendor's infrastructure.</t>
  </si>
  <si>
    <t>Has your organization designated HIPAA Privacy and Security officers as required by the rules?</t>
  </si>
  <si>
    <t>Does your application require users to set their own password after an administrator reset or on first use of the account?</t>
  </si>
  <si>
    <t xml:space="preserve">Does your application lock out an account after a number of failed login attempts? </t>
  </si>
  <si>
    <t>Are passwords visible in plain text, whether when stored or entered, including service level accounts (i.e., database accounts, etc.)?</t>
  </si>
  <si>
    <t>Is there a limit to the number of groups to which a user can be assigned?</t>
  </si>
  <si>
    <t>Do accounts used for vendor-supplied remote support abide by the same authentication policies and access logging as the rest of the system?</t>
  </si>
  <si>
    <t>Do your data backup and retention policies and practices meet HIPAA requirements?</t>
  </si>
  <si>
    <t>Are you classified as a merchant? If so, what level (1, 2, 3, 4)?</t>
  </si>
  <si>
    <t>Can the application be installed in a PCI DSS–compliant manner ?</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</si>
  <si>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theme="1"/>
        <rFont val="Verdana"/>
        <family val="2"/>
      </rPr>
      <t>Analyst tip #1:</t>
    </r>
    <r>
      <rPr>
        <sz val="12"/>
        <color theme="1"/>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theme="1"/>
        <rFont val="Verdana"/>
        <family val="2"/>
      </rPr>
      <t>Analyst tip #2:</t>
    </r>
    <r>
      <rPr>
        <sz val="12"/>
        <color theme="1"/>
        <rFont val="Verdana"/>
        <family val="2"/>
      </rPr>
      <t xml:space="preserve"> If a vendor's response to a follow-up inquiry is vague or seems off-point or dismissive, respond to the vendor contact with clear expectations for a response. Responses that fail to meet expectations thereafter should be negatively assessed based on your institution's risk tolerance and the criticality of the data involved.
</t>
    </r>
    <r>
      <rPr>
        <b/>
        <sz val="12"/>
        <color theme="1"/>
        <rFont val="Verdana"/>
        <family val="2"/>
      </rPr>
      <t>Analyst tip #3:</t>
    </r>
    <r>
      <rPr>
        <sz val="12"/>
        <color theme="1"/>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</si>
  <si>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Noncompliant Responses</t>
  </si>
  <si>
    <t>Include circumstances that may involve offshoring or multinational agreements.</t>
  </si>
  <si>
    <t>Describe the structure and size of your Software and System Development teams. (e.g., Customer Support, Implementation, Product Management, etc.).</t>
  </si>
  <si>
    <t>If a vendor states that they outsource their code development and do not run a WAF, there is elevated reason for concern. Verify how code is tested, monitored, and controlled in production environments.</t>
  </si>
  <si>
    <t>Describe your plan to separate institution data from that of other customers.</t>
  </si>
  <si>
    <t>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t>
  </si>
  <si>
    <t>This qualifier determines the existence of a complete, fully populated DRP, maintained by the vendor, and sets the Disaster Recovery Plan section as required appropriately.</t>
  </si>
  <si>
    <t>Describe any plans to provide NIST SP 800-171 or CMMC Level 2 services.</t>
  </si>
  <si>
    <t>Describe any plans to implement a redundant power environment for your systems.</t>
  </si>
  <si>
    <t>Can you enforce password/passphrase complexity requirements (provided by the institution)?</t>
  </si>
  <si>
    <t>Installing (potential) redundant power and regularly testing strategies to ensure they will work when needed are very different. Vague responses to this question should be met with concern and appropriate follow-up, based on your institutions risk tolerance.</t>
  </si>
  <si>
    <t>Are your systems and applications scanned with an authenticated user account for vulnerabilities (that are remediated) prior to new releases?</t>
  </si>
  <si>
    <t>Describe plans to implement application vulnerability scanning (and remediation) prior to release.</t>
  </si>
  <si>
    <t xml:space="preserve">Is the application listed as an approved Payment Application Data Security Standard (PA-DSS) application? </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</si>
  <si>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and for </t>
    </r>
    <r>
      <rPr>
        <b/>
        <sz val="11"/>
        <color rgb="FF000000"/>
        <rFont val="Verdana"/>
        <family val="2"/>
      </rPr>
      <t>security assessors</t>
    </r>
    <r>
      <rPr>
        <sz val="11"/>
        <color indexed="8"/>
        <rFont val="Verdana"/>
        <family val="2"/>
      </rPr>
      <t xml:space="preserve"> 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</si>
  <si>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</si>
  <si>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G38.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</si>
  <si>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 Full | Standards Crosswalk (to be updated in a future release)</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</si>
  <si>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</si>
  <si>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</si>
  <si>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</si>
  <si>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</si>
  <si>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</si>
  <si>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</si>
  <si>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</si>
  <si>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</si>
  <si>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</si>
  <si>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</si>
  <si>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</si>
  <si>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</si>
  <si>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</si>
  <si>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FF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</si>
  <si>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00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</si>
  <si>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</si>
  <si>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</si>
  <si>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</si>
  <si>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</si>
  <si>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</si>
  <si>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</si>
  <si>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</si>
  <si>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</si>
  <si>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</si>
  <si>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</si>
  <si>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</si>
  <si>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 Helps higher education institutions ensure that vendor services are appropriately assessed for security and privacy needs, including some that are unique to higher education. </t>
  </si>
  <si>
    <t xml:space="preserve">Worksheet to introduce the Higher Education Community Vendor Assessment Toolkit (HECVAT) and explain what it is. </t>
  </si>
  <si>
    <t xml:space="preserve">End of worksheet </t>
  </si>
  <si>
    <t xml:space="preserve">This worksheet contains instructions and examples on how to use the rest of the workbook. </t>
  </si>
  <si>
    <t>End Table Data</t>
  </si>
  <si>
    <t xml:space="preserve">Cells contained in this worksheet may contain cells with dropdown lists as well as autopopulated formulas. </t>
  </si>
  <si>
    <t xml:space="preserve">There are cells within this worksheet are auto populated from the HECVAT - Full | Vendor Response worksheet and drop down lists. </t>
  </si>
  <si>
    <t xml:space="preserve">End of worksheet. </t>
  </si>
  <si>
    <t xml:space="preserve">The cells within this worksheet contain questions, the reason for the question and follow-up inquiries/responses </t>
  </si>
  <si>
    <t>End of worksheet</t>
  </si>
  <si>
    <t xml:space="preserve">This worksheet contains cells that are autopopulated from data entered in previous worksheets. </t>
  </si>
  <si>
    <t xml:space="preserve">End of table data. </t>
  </si>
  <si>
    <t xml:space="preserve">There is a combination of cells that are autopopulated as well as ones to be filled in contained within this worksheet. </t>
  </si>
  <si>
    <t xml:space="preserve">End Table Data </t>
  </si>
  <si>
    <t xml:space="preserve">The cells within this worksheet are autopopulated with the data provided in previous worksheets. </t>
  </si>
  <si>
    <t xml:space="preserve">End of workbook </t>
  </si>
  <si>
    <t xml:space="preserve">End of table data </t>
  </si>
  <si>
    <t xml:space="preserve">This worksheet contains the Change Log containing what has changed in each new version of the document.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</si>
  <si>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</si>
  <si>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</si>
  <si>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</si>
  <si>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Members who contributed to Phase IV (2019) of this effort are:</t>
  </si>
  <si>
    <t>Members who contributed to Phase III (2018) of this effort are:</t>
  </si>
  <si>
    <t>Members who contributed to Phase II (2017) of this effort are:</t>
  </si>
  <si>
    <t>Members who contributed to Phase I (2016) of this effort are:</t>
  </si>
  <si>
    <r>
      <t>•</t>
    </r>
    <r>
      <rPr>
        <sz val="7"/>
        <color indexed="8"/>
        <rFont val="Verdana"/>
        <family val="2"/>
      </rPr>
      <t xml:space="preserve">       </t>
    </r>
    <r>
      <rPr>
        <sz val="11"/>
        <color indexed="8"/>
        <rFont val="Verdana"/>
        <family val="2"/>
      </rPr>
      <t>Mary Albert, Princeton University</t>
    </r>
  </si>
  <si>
    <r>
      <t>•</t>
    </r>
    <r>
      <rPr>
        <sz val="7"/>
        <color indexed="8"/>
        <rFont val="Verdana"/>
        <family val="2"/>
      </rPr>
      <t xml:space="preserve">       </t>
    </r>
    <r>
      <rPr>
        <sz val="11"/>
        <color indexed="8"/>
        <rFont val="Verdana"/>
        <family val="2"/>
      </rPr>
      <t>Jon Allen, Baylor University (HECVAT Users CG chair)</t>
    </r>
  </si>
  <si>
    <r>
      <t>•</t>
    </r>
    <r>
      <rPr>
        <sz val="7"/>
        <color indexed="8"/>
        <rFont val="Verdana"/>
        <family val="2"/>
      </rPr>
      <t xml:space="preserve">       </t>
    </r>
    <r>
      <rPr>
        <sz val="11"/>
        <color indexed="8"/>
        <rFont val="Verdana"/>
        <family val="2"/>
      </rPr>
      <t>Jill Bateman, Ohio University</t>
    </r>
  </si>
  <si>
    <r>
      <t>•</t>
    </r>
    <r>
      <rPr>
        <sz val="7"/>
        <color indexed="8"/>
        <rFont val="Verdana"/>
        <family val="2"/>
      </rPr>
      <t xml:space="preserve">       </t>
    </r>
    <r>
      <rPr>
        <sz val="11"/>
        <color indexed="8"/>
        <rFont val="Verdana"/>
        <family val="2"/>
      </rPr>
      <t>Vince Bonura, Fordham University</t>
    </r>
  </si>
  <si>
    <r>
      <t>•</t>
    </r>
    <r>
      <rPr>
        <sz val="7"/>
        <color indexed="8"/>
        <rFont val="Verdana"/>
        <family val="2"/>
      </rPr>
      <t xml:space="preserve">       </t>
    </r>
    <r>
      <rPr>
        <sz val="11"/>
        <color indexed="8"/>
        <rFont val="Verdana"/>
        <family val="2"/>
      </rPr>
      <t>Gwen A. Bostic, Western Michigan University</t>
    </r>
  </si>
  <si>
    <r>
      <t>•</t>
    </r>
    <r>
      <rPr>
        <sz val="7"/>
        <color indexed="8"/>
        <rFont val="Verdana"/>
        <family val="2"/>
      </rPr>
      <t xml:space="preserve">       </t>
    </r>
    <r>
      <rPr>
        <sz val="11"/>
        <color indexed="8"/>
        <rFont val="Verdana"/>
        <family val="2"/>
      </rPr>
      <t>Josh Callahan, Cal Poly Humboldt</t>
    </r>
  </si>
  <si>
    <r>
      <t>•</t>
    </r>
    <r>
      <rPr>
        <sz val="7"/>
        <color indexed="8"/>
        <rFont val="Verdana"/>
        <family val="2"/>
      </rPr>
      <t xml:space="preserve">       </t>
    </r>
    <r>
      <rPr>
        <sz val="11"/>
        <color indexed="8"/>
        <rFont val="Verdana"/>
        <family val="2"/>
      </rPr>
      <t>Meryl Bursic, Cornell University</t>
    </r>
  </si>
  <si>
    <r>
      <t>•</t>
    </r>
    <r>
      <rPr>
        <sz val="7"/>
        <color indexed="8"/>
        <rFont val="Verdana"/>
        <family val="2"/>
      </rPr>
      <t xml:space="preserve">       </t>
    </r>
    <r>
      <rPr>
        <sz val="11"/>
        <color indexed="8"/>
        <rFont val="Verdana"/>
        <family val="2"/>
      </rPr>
      <t>Christopher Cashmere, University of Nebraska</t>
    </r>
  </si>
  <si>
    <r>
      <t>•</t>
    </r>
    <r>
      <rPr>
        <sz val="7"/>
        <color indexed="8"/>
        <rFont val="Verdana"/>
        <family val="2"/>
      </rPr>
      <t xml:space="preserve">       </t>
    </r>
    <r>
      <rPr>
        <sz val="11"/>
        <color indexed="8"/>
        <rFont val="Verdana"/>
        <family val="2"/>
      </rPr>
      <t>Jiatyan Chen, Stanford University</t>
    </r>
  </si>
  <si>
    <r>
      <t>•</t>
    </r>
    <r>
      <rPr>
        <sz val="7"/>
        <color indexed="8"/>
        <rFont val="Verdana"/>
        <family val="2"/>
      </rPr>
      <t xml:space="preserve">       </t>
    </r>
    <r>
      <rPr>
        <sz val="11"/>
        <color indexed="8"/>
        <rFont val="Verdana"/>
        <family val="2"/>
      </rPr>
      <t>Tom Coffy, University of Tennessee, Knoxville</t>
    </r>
  </si>
  <si>
    <r>
      <t>•</t>
    </r>
    <r>
      <rPr>
        <sz val="7"/>
        <color indexed="8"/>
        <rFont val="Verdana"/>
        <family val="2"/>
      </rPr>
      <t xml:space="preserve">       </t>
    </r>
    <r>
      <rPr>
        <sz val="11"/>
        <color indexed="8"/>
        <rFont val="Verdana"/>
        <family val="2"/>
      </rPr>
      <t>Doug Cox, University of Michigan</t>
    </r>
  </si>
  <si>
    <r>
      <t>•</t>
    </r>
    <r>
      <rPr>
        <sz val="7"/>
        <color indexed="8"/>
        <rFont val="Verdana"/>
        <family val="2"/>
      </rPr>
      <t xml:space="preserve">       </t>
    </r>
    <r>
      <rPr>
        <sz val="11"/>
        <color indexed="8"/>
        <rFont val="Verdana"/>
        <family val="2"/>
      </rPr>
      <t>Michael Cyr, University of Maine System, IT Accessibility CG Co-Chair</t>
    </r>
  </si>
  <si>
    <r>
      <t>•</t>
    </r>
    <r>
      <rPr>
        <sz val="7"/>
        <color indexed="8"/>
        <rFont val="Verdana"/>
        <family val="2"/>
      </rPr>
      <t xml:space="preserve">       </t>
    </r>
    <r>
      <rPr>
        <sz val="11"/>
        <color indexed="8"/>
        <rFont val="Verdana"/>
        <family val="2"/>
      </rPr>
      <t>Glenn Dausch, Stony Brook University</t>
    </r>
  </si>
  <si>
    <r>
      <t>•</t>
    </r>
    <r>
      <rPr>
        <sz val="7"/>
        <color indexed="8"/>
        <rFont val="Verdana"/>
        <family val="2"/>
      </rPr>
      <t xml:space="preserve">       </t>
    </r>
    <r>
      <rPr>
        <sz val="11"/>
        <color indexed="8"/>
        <rFont val="Verdana"/>
        <family val="2"/>
      </rPr>
      <t>Suzanne Elhorr, American University of Beirut</t>
    </r>
  </si>
  <si>
    <r>
      <t>•</t>
    </r>
    <r>
      <rPr>
        <sz val="7"/>
        <color indexed="8"/>
        <rFont val="Verdana"/>
        <family val="2"/>
      </rPr>
      <t xml:space="preserve">       </t>
    </r>
    <r>
      <rPr>
        <sz val="11"/>
        <color indexed="8"/>
        <rFont val="Verdana"/>
        <family val="2"/>
      </rPr>
      <t>Charles Escue, Indiana University (HECVAT Users CG co-chair)</t>
    </r>
  </si>
  <si>
    <r>
      <t>•</t>
    </r>
    <r>
      <rPr>
        <sz val="7"/>
        <color indexed="8"/>
        <rFont val="Verdana"/>
        <family val="2"/>
      </rPr>
      <t xml:space="preserve">       </t>
    </r>
    <r>
      <rPr>
        <sz val="11"/>
        <color indexed="8"/>
        <rFont val="Verdana"/>
        <family val="2"/>
      </rPr>
      <t>Laura Fathauer, Miami University [OH]</t>
    </r>
  </si>
  <si>
    <r>
      <t>•</t>
    </r>
    <r>
      <rPr>
        <sz val="7"/>
        <color indexed="8"/>
        <rFont val="Verdana"/>
        <family val="2"/>
      </rPr>
      <t xml:space="preserve">       </t>
    </r>
    <r>
      <rPr>
        <sz val="11"/>
        <color indexed="8"/>
        <rFont val="Verdana"/>
        <family val="2"/>
      </rPr>
      <t>Sean Hagan, University of Alaska</t>
    </r>
  </si>
  <si>
    <r>
      <t>•</t>
    </r>
    <r>
      <rPr>
        <sz val="7"/>
        <color indexed="8"/>
        <rFont val="Verdana"/>
        <family val="2"/>
      </rPr>
      <t xml:space="preserve">       </t>
    </r>
    <r>
      <rPr>
        <sz val="11"/>
        <color indexed="8"/>
        <rFont val="Verdana"/>
        <family val="2"/>
      </rPr>
      <t>Greg Hanek, Indiana University</t>
    </r>
  </si>
  <si>
    <r>
      <t>•</t>
    </r>
    <r>
      <rPr>
        <sz val="7"/>
        <color indexed="8"/>
        <rFont val="Verdana"/>
        <family val="2"/>
      </rPr>
      <t xml:space="preserve">       </t>
    </r>
    <r>
      <rPr>
        <sz val="11"/>
        <color indexed="8"/>
        <rFont val="Verdana"/>
        <family val="2"/>
      </rPr>
      <t>Tania Heap, University of North Texas</t>
    </r>
  </si>
  <si>
    <r>
      <t>•</t>
    </r>
    <r>
      <rPr>
        <sz val="7"/>
        <color indexed="8"/>
        <rFont val="Verdana"/>
        <family val="2"/>
      </rPr>
      <t xml:space="preserve">       </t>
    </r>
    <r>
      <rPr>
        <sz val="11"/>
        <color indexed="8"/>
        <rFont val="Verdana"/>
        <family val="2"/>
      </rPr>
      <t>Lori Kressin, University of Virginia</t>
    </r>
  </si>
  <si>
    <r>
      <t>•</t>
    </r>
    <r>
      <rPr>
        <sz val="7"/>
        <color indexed="8"/>
        <rFont val="Verdana"/>
        <family val="2"/>
      </rPr>
      <t xml:space="preserve">       </t>
    </r>
    <r>
      <rPr>
        <sz val="11"/>
        <color indexed="8"/>
        <rFont val="Verdana"/>
        <family val="2"/>
      </rPr>
      <t xml:space="preserve">Avinash Kundu, EAB Global, Inc. </t>
    </r>
  </si>
  <si>
    <r>
      <t>•</t>
    </r>
    <r>
      <rPr>
        <sz val="7"/>
        <color indexed="8"/>
        <rFont val="Verdana"/>
        <family val="2"/>
      </rPr>
      <t xml:space="preserve">       </t>
    </r>
    <r>
      <rPr>
        <sz val="11"/>
        <color indexed="8"/>
        <rFont val="Verdana"/>
        <family val="2"/>
      </rPr>
      <t>Dennis Leber, UTHSC</t>
    </r>
  </si>
  <si>
    <r>
      <t>•</t>
    </r>
    <r>
      <rPr>
        <sz val="7"/>
        <color indexed="8"/>
        <rFont val="Verdana"/>
        <family val="2"/>
      </rPr>
      <t xml:space="preserve">       </t>
    </r>
    <r>
      <rPr>
        <sz val="11"/>
        <color indexed="8"/>
        <rFont val="Verdana"/>
        <family val="2"/>
      </rPr>
      <t>Thierry Lechler, UCF</t>
    </r>
  </si>
  <si>
    <r>
      <t>•</t>
    </r>
    <r>
      <rPr>
        <sz val="7"/>
        <color indexed="8"/>
        <rFont val="Verdana"/>
        <family val="2"/>
      </rPr>
      <t xml:space="preserve">       </t>
    </r>
    <r>
      <rPr>
        <sz val="11"/>
        <color indexed="8"/>
        <rFont val="Verdana"/>
        <family val="2"/>
      </rPr>
      <t>Sung Lee, Howard Community  College</t>
    </r>
  </si>
  <si>
    <r>
      <t>•</t>
    </r>
    <r>
      <rPr>
        <sz val="7"/>
        <color indexed="8"/>
        <rFont val="Verdana"/>
        <family val="2"/>
      </rPr>
      <t xml:space="preserve">       </t>
    </r>
    <r>
      <rPr>
        <sz val="11"/>
        <color indexed="8"/>
        <rFont val="Verdana"/>
        <family val="2"/>
      </rPr>
      <t>Matthew Long, University of NebraskaMary McKee, Duke University</t>
    </r>
  </si>
  <si>
    <r>
      <t>•</t>
    </r>
    <r>
      <rPr>
        <sz val="7"/>
        <color indexed="8"/>
        <rFont val="Verdana"/>
        <family val="2"/>
      </rPr>
      <t xml:space="preserve">       </t>
    </r>
    <r>
      <rPr>
        <sz val="11"/>
        <color indexed="8"/>
        <rFont val="Verdana"/>
        <family val="2"/>
      </rPr>
      <t>Jeff Miller, University of Central Oklahoma</t>
    </r>
  </si>
  <si>
    <r>
      <t>•</t>
    </r>
    <r>
      <rPr>
        <sz val="7"/>
        <color indexed="8"/>
        <rFont val="Verdana"/>
        <family val="2"/>
      </rPr>
      <t xml:space="preserve">       </t>
    </r>
    <r>
      <rPr>
        <sz val="11"/>
        <color indexed="8"/>
        <rFont val="Verdana"/>
        <family val="2"/>
      </rPr>
      <t>Steven Premeau, University of Maine</t>
    </r>
  </si>
  <si>
    <r>
      <t>•</t>
    </r>
    <r>
      <rPr>
        <sz val="7"/>
        <color indexed="8"/>
        <rFont val="Verdana"/>
        <family val="2"/>
      </rPr>
      <t xml:space="preserve">       </t>
    </r>
    <r>
      <rPr>
        <sz val="11"/>
        <color indexed="8"/>
        <rFont val="Verdana"/>
        <family val="2"/>
      </rPr>
      <t>Laura Raderman, Carnegie Mellon University</t>
    </r>
  </si>
  <si>
    <r>
      <t>•</t>
    </r>
    <r>
      <rPr>
        <sz val="7"/>
        <color indexed="8"/>
        <rFont val="Verdana"/>
        <family val="2"/>
      </rPr>
      <t xml:space="preserve">       </t>
    </r>
    <r>
      <rPr>
        <sz val="11"/>
        <color indexed="8"/>
        <rFont val="Verdana"/>
        <family val="2"/>
      </rPr>
      <t>Mark Rank, Cirrus Identity</t>
    </r>
  </si>
  <si>
    <r>
      <t>•</t>
    </r>
    <r>
      <rPr>
        <sz val="7"/>
        <color indexed="8"/>
        <rFont val="Verdana"/>
        <family val="2"/>
      </rPr>
      <t xml:space="preserve">       </t>
    </r>
    <r>
      <rPr>
        <sz val="11"/>
        <color indexed="8"/>
        <rFont val="Verdana"/>
        <family val="2"/>
      </rPr>
      <t>Nicole Roy, Internet2</t>
    </r>
  </si>
  <si>
    <r>
      <t>•</t>
    </r>
    <r>
      <rPr>
        <sz val="7"/>
        <color indexed="8"/>
        <rFont val="Verdana"/>
        <family val="2"/>
      </rPr>
      <t xml:space="preserve">       </t>
    </r>
    <r>
      <rPr>
        <sz val="11"/>
        <color indexed="8"/>
        <rFont val="Verdana"/>
        <family val="2"/>
      </rPr>
      <t>Carmen Schafer, University of Missouri</t>
    </r>
  </si>
  <si>
    <r>
      <t>•</t>
    </r>
    <r>
      <rPr>
        <sz val="7"/>
        <color indexed="8"/>
        <rFont val="Verdana"/>
        <family val="2"/>
      </rPr>
      <t xml:space="preserve">       </t>
    </r>
    <r>
      <rPr>
        <sz val="11"/>
        <color indexed="8"/>
        <rFont val="Verdana"/>
        <family val="2"/>
      </rPr>
      <t>Kyle Shachmut, Harvard University, IT Accessibility CG Co-Chair</t>
    </r>
  </si>
  <si>
    <r>
      <t>•</t>
    </r>
    <r>
      <rPr>
        <sz val="7"/>
        <color indexed="8"/>
        <rFont val="Verdana"/>
        <family val="2"/>
      </rPr>
      <t xml:space="preserve">       </t>
    </r>
    <r>
      <rPr>
        <sz val="11"/>
        <color indexed="8"/>
        <rFont val="Verdana"/>
        <family val="2"/>
      </rPr>
      <t>Eudora Struble, Wake Forest University</t>
    </r>
  </si>
  <si>
    <r>
      <t>•</t>
    </r>
    <r>
      <rPr>
        <sz val="7"/>
        <color indexed="8"/>
        <rFont val="Verdana"/>
        <family val="2"/>
      </rPr>
      <t xml:space="preserve">       </t>
    </r>
    <r>
      <rPr>
        <sz val="11"/>
        <color indexed="8"/>
        <rFont val="Verdana"/>
        <family val="2"/>
      </rPr>
      <t>Kate Tipton, California State University at Northridge</t>
    </r>
  </si>
  <si>
    <r>
      <t>•</t>
    </r>
    <r>
      <rPr>
        <sz val="7"/>
        <color indexed="8"/>
        <rFont val="Verdana"/>
        <family val="2"/>
      </rPr>
      <t xml:space="preserve">       </t>
    </r>
    <r>
      <rPr>
        <sz val="11"/>
        <color indexed="8"/>
        <rFont val="Verdana"/>
        <family val="2"/>
      </rPr>
      <t>Jeffrey Tomaszewski, University of Michigan</t>
    </r>
  </si>
  <si>
    <r>
      <t>•</t>
    </r>
    <r>
      <rPr>
        <sz val="7"/>
        <color indexed="8"/>
        <rFont val="Verdana"/>
        <family val="2"/>
      </rPr>
      <t xml:space="preserve">       </t>
    </r>
    <r>
      <rPr>
        <sz val="11"/>
        <color indexed="8"/>
        <rFont val="Verdana"/>
        <family val="2"/>
      </rPr>
      <t>Luke Watson, Virginia Tech</t>
    </r>
  </si>
  <si>
    <r>
      <t>•</t>
    </r>
    <r>
      <rPr>
        <sz val="7"/>
        <color indexed="8"/>
        <rFont val="Verdana"/>
        <family val="2"/>
      </rPr>
      <t xml:space="preserve">       </t>
    </r>
    <r>
      <rPr>
        <sz val="11"/>
        <color indexed="8"/>
        <rFont val="Verdana"/>
        <family val="2"/>
      </rPr>
      <t>Todd Weissenberger, University of Iowa</t>
    </r>
  </si>
  <si>
    <r>
      <t>•</t>
    </r>
    <r>
      <rPr>
        <sz val="7"/>
        <color indexed="8"/>
        <rFont val="Verdana"/>
        <family val="2"/>
      </rPr>
      <t xml:space="preserve">       </t>
    </r>
    <r>
      <rPr>
        <sz val="11"/>
        <color indexed="8"/>
        <rFont val="Verdana"/>
        <family val="2"/>
      </rPr>
      <t>William Wetherill, University of North Carolina Wilmington</t>
    </r>
  </si>
  <si>
    <r>
      <t>•</t>
    </r>
    <r>
      <rPr>
        <sz val="7"/>
        <color indexed="8"/>
        <rFont val="Verdana"/>
        <family val="2"/>
      </rPr>
      <t xml:space="preserve">       </t>
    </r>
    <r>
      <rPr>
        <sz val="11"/>
        <color indexed="8"/>
        <rFont val="Verdana"/>
        <family val="2"/>
      </rPr>
      <t>John Zage, University of Illinois- National Center for Supercomputing Applications</t>
    </r>
  </si>
  <si>
    <r>
      <t>•</t>
    </r>
    <r>
      <rPr>
        <sz val="7"/>
        <color indexed="8"/>
        <rFont val="Verdana"/>
        <family val="2"/>
      </rPr>
      <t xml:space="preserve">       </t>
    </r>
    <r>
      <rPr>
        <sz val="11"/>
        <color indexed="8"/>
        <rFont val="Verdana"/>
        <family val="2"/>
      </rPr>
      <t>Deb Zsigalov, Tennessee Technological University</t>
    </r>
  </si>
  <si>
    <r>
      <t>•</t>
    </r>
    <r>
      <rPr>
        <sz val="7"/>
        <color indexed="8"/>
        <rFont val="Verdana"/>
        <family val="2"/>
      </rPr>
      <t xml:space="preserve">       </t>
    </r>
    <r>
      <rPr>
        <sz val="11"/>
        <color indexed="8"/>
        <rFont val="Verdana"/>
        <family val="2"/>
      </rPr>
      <t>Jon Allen, Baylor University (working group chair)</t>
    </r>
  </si>
  <si>
    <r>
      <t>•</t>
    </r>
    <r>
      <rPr>
        <sz val="7"/>
        <color indexed="8"/>
        <rFont val="Verdana"/>
        <family val="2"/>
      </rPr>
      <t xml:space="preserve">       </t>
    </r>
    <r>
      <rPr>
        <sz val="11"/>
        <color indexed="8"/>
        <rFont val="Verdana"/>
        <family val="2"/>
      </rPr>
      <t>Matthew Buss, Internet2</t>
    </r>
  </si>
  <si>
    <r>
      <t>•</t>
    </r>
    <r>
      <rPr>
        <sz val="7"/>
        <color indexed="8"/>
        <rFont val="Verdana"/>
        <family val="2"/>
      </rPr>
      <t xml:space="preserve">       </t>
    </r>
    <r>
      <rPr>
        <sz val="11"/>
        <color indexed="8"/>
        <rFont val="Verdana"/>
        <family val="2"/>
      </rPr>
      <t>Josh Callahan, Humboldt State University</t>
    </r>
  </si>
  <si>
    <r>
      <t>•</t>
    </r>
    <r>
      <rPr>
        <sz val="7"/>
        <color indexed="8"/>
        <rFont val="Verdana"/>
        <family val="2"/>
      </rPr>
      <t xml:space="preserve">       </t>
    </r>
    <r>
      <rPr>
        <sz val="11"/>
        <color indexed="8"/>
        <rFont val="Verdana"/>
        <family val="2"/>
      </rPr>
      <t>Andrea Childress, University of Nebraska</t>
    </r>
  </si>
  <si>
    <r>
      <t>•</t>
    </r>
    <r>
      <rPr>
        <sz val="7"/>
        <color indexed="8"/>
        <rFont val="Verdana"/>
        <family val="2"/>
      </rPr>
      <t xml:space="preserve">       </t>
    </r>
    <r>
      <rPr>
        <sz val="11"/>
        <color indexed="8"/>
        <rFont val="Verdana"/>
        <family val="2"/>
      </rPr>
      <t>Tom Coffy, University of Tennessee</t>
    </r>
  </si>
  <si>
    <r>
      <t>•</t>
    </r>
    <r>
      <rPr>
        <sz val="7"/>
        <color indexed="8"/>
        <rFont val="Verdana"/>
        <family val="2"/>
      </rPr>
      <t xml:space="preserve">       </t>
    </r>
    <r>
      <rPr>
        <sz val="11"/>
        <color indexed="8"/>
        <rFont val="Verdana"/>
        <family val="2"/>
      </rPr>
      <t>Susan Coleman, REN-ISAC</t>
    </r>
  </si>
  <si>
    <r>
      <t>•</t>
    </r>
    <r>
      <rPr>
        <sz val="7"/>
        <color indexed="8"/>
        <rFont val="Verdana"/>
        <family val="2"/>
      </rPr>
      <t xml:space="preserve">       </t>
    </r>
    <r>
      <rPr>
        <sz val="11"/>
        <color indexed="8"/>
        <rFont val="Verdana"/>
        <family val="2"/>
      </rPr>
      <t>Susan Cullen, CSU Office of the Chancellor</t>
    </r>
  </si>
  <si>
    <r>
      <t>•</t>
    </r>
    <r>
      <rPr>
        <sz val="7"/>
        <color indexed="8"/>
        <rFont val="Verdana"/>
        <family val="2"/>
      </rPr>
      <t xml:space="preserve">       </t>
    </r>
    <r>
      <rPr>
        <sz val="11"/>
        <color indexed="8"/>
        <rFont val="Verdana"/>
        <family val="2"/>
      </rPr>
      <t>Michael Cyr, University of Maine System</t>
    </r>
  </si>
  <si>
    <r>
      <t>•</t>
    </r>
    <r>
      <rPr>
        <sz val="7"/>
        <color indexed="8"/>
        <rFont val="Verdana"/>
        <family val="2"/>
      </rPr>
      <t xml:space="preserve">       </t>
    </r>
    <r>
      <rPr>
        <sz val="11"/>
        <color indexed="8"/>
        <rFont val="Verdana"/>
        <family val="2"/>
      </rPr>
      <t>Debra Dandridge, Texas A&amp;M University</t>
    </r>
  </si>
  <si>
    <r>
      <t>•</t>
    </r>
    <r>
      <rPr>
        <sz val="7"/>
        <color indexed="8"/>
        <rFont val="Verdana"/>
        <family val="2"/>
      </rPr>
      <t xml:space="preserve">       </t>
    </r>
    <r>
      <rPr>
        <sz val="11"/>
        <color indexed="8"/>
        <rFont val="Verdana"/>
        <family val="2"/>
      </rPr>
      <t>Niranjan Davray, Colgate University</t>
    </r>
  </si>
  <si>
    <r>
      <t>•</t>
    </r>
    <r>
      <rPr>
        <sz val="7"/>
        <color indexed="8"/>
        <rFont val="Verdana"/>
        <family val="2"/>
      </rPr>
      <t xml:space="preserve">       </t>
    </r>
    <r>
      <rPr>
        <sz val="11"/>
        <color indexed="8"/>
        <rFont val="Verdana"/>
        <family val="2"/>
      </rPr>
      <t>Charles Escue, Indiana University</t>
    </r>
  </si>
  <si>
    <r>
      <t>•</t>
    </r>
    <r>
      <rPr>
        <sz val="7"/>
        <color indexed="8"/>
        <rFont val="Verdana"/>
        <family val="2"/>
      </rPr>
      <t xml:space="preserve">       </t>
    </r>
    <r>
      <rPr>
        <sz val="11"/>
        <color indexed="8"/>
        <rFont val="Verdana"/>
        <family val="2"/>
      </rPr>
      <t>Carl Flynn, Baylor University</t>
    </r>
  </si>
  <si>
    <r>
      <t>•</t>
    </r>
    <r>
      <rPr>
        <sz val="7"/>
        <color indexed="8"/>
        <rFont val="Verdana"/>
        <family val="2"/>
      </rPr>
      <t xml:space="preserve">       </t>
    </r>
    <r>
      <rPr>
        <sz val="11"/>
        <color indexed="8"/>
        <rFont val="Verdana"/>
        <family val="2"/>
      </rPr>
      <t>Ruth Ginzberg, University of Wisconsin System</t>
    </r>
  </si>
  <si>
    <r>
      <t>•</t>
    </r>
    <r>
      <rPr>
        <sz val="7"/>
        <color indexed="8"/>
        <rFont val="Verdana"/>
        <family val="2"/>
      </rPr>
      <t xml:space="preserve">       </t>
    </r>
    <r>
      <rPr>
        <sz val="11"/>
        <color indexed="8"/>
        <rFont val="Verdana"/>
        <family val="2"/>
      </rPr>
      <t>Sean Hagan, Yavapai College</t>
    </r>
  </si>
  <si>
    <r>
      <t>•</t>
    </r>
    <r>
      <rPr>
        <sz val="7"/>
        <color indexed="8"/>
        <rFont val="Verdana"/>
        <family val="2"/>
      </rPr>
      <t xml:space="preserve">       </t>
    </r>
    <r>
      <rPr>
        <sz val="11"/>
        <color indexed="8"/>
        <rFont val="Verdana"/>
        <family val="2"/>
      </rPr>
      <t>Daphne Ireland, Princeton</t>
    </r>
  </si>
  <si>
    <r>
      <t>•</t>
    </r>
    <r>
      <rPr>
        <sz val="7"/>
        <color indexed="8"/>
        <rFont val="Verdana"/>
        <family val="2"/>
      </rPr>
      <t xml:space="preserve">       </t>
    </r>
    <r>
      <rPr>
        <sz val="11"/>
        <color indexed="8"/>
        <rFont val="Verdana"/>
        <family val="2"/>
      </rPr>
      <t>Brian Kelly, EDUCAUSE</t>
    </r>
  </si>
  <si>
    <r>
      <t>•</t>
    </r>
    <r>
      <rPr>
        <sz val="7"/>
        <color indexed="8"/>
        <rFont val="Verdana"/>
        <family val="2"/>
      </rPr>
      <t xml:space="preserve">       </t>
    </r>
    <r>
      <rPr>
        <sz val="11"/>
        <color indexed="8"/>
        <rFont val="Verdana"/>
        <family val="2"/>
      </rPr>
      <t>Amy Kobezak, Virginia Tech</t>
    </r>
  </si>
  <si>
    <r>
      <t>•</t>
    </r>
    <r>
      <rPr>
        <sz val="7"/>
        <color indexed="8"/>
        <rFont val="Verdana"/>
        <family val="2"/>
      </rPr>
      <t xml:space="preserve">       </t>
    </r>
    <r>
      <rPr>
        <sz val="11"/>
        <color indexed="8"/>
        <rFont val="Verdana"/>
        <family val="2"/>
      </rPr>
      <t>Nick Lewis, Internet2</t>
    </r>
  </si>
  <si>
    <r>
      <t>•</t>
    </r>
    <r>
      <rPr>
        <sz val="7"/>
        <color indexed="8"/>
        <rFont val="Verdana"/>
        <family val="2"/>
      </rPr>
      <t xml:space="preserve">       </t>
    </r>
    <r>
      <rPr>
        <sz val="11"/>
        <color indexed="8"/>
        <rFont val="Verdana"/>
        <family val="2"/>
      </rPr>
      <t>Sue McGlashan, University of Toronto</t>
    </r>
  </si>
  <si>
    <r>
      <t>•</t>
    </r>
    <r>
      <rPr>
        <sz val="7"/>
        <color indexed="8"/>
        <rFont val="Verdana"/>
        <family val="2"/>
      </rPr>
      <t xml:space="preserve">       </t>
    </r>
    <r>
      <rPr>
        <sz val="11"/>
        <color indexed="8"/>
        <rFont val="Verdana"/>
        <family val="2"/>
      </rPr>
      <t>Hector Molina, East Carolina University</t>
    </r>
  </si>
  <si>
    <r>
      <t>•</t>
    </r>
    <r>
      <rPr>
        <sz val="7"/>
        <color indexed="8"/>
        <rFont val="Verdana"/>
        <family val="2"/>
      </rPr>
      <t xml:space="preserve">       </t>
    </r>
    <r>
      <rPr>
        <sz val="11"/>
        <color indexed="8"/>
        <rFont val="Verdana"/>
        <family val="2"/>
      </rPr>
      <t>Mark Nichols, Virginia Tech</t>
    </r>
  </si>
  <si>
    <r>
      <t>•</t>
    </r>
    <r>
      <rPr>
        <sz val="7"/>
        <color indexed="8"/>
        <rFont val="Verdana"/>
        <family val="2"/>
      </rPr>
      <t xml:space="preserve">       </t>
    </r>
    <r>
      <rPr>
        <sz val="11"/>
        <color indexed="8"/>
        <rFont val="Verdana"/>
        <family val="2"/>
      </rPr>
      <t>Kyle Shachmut, Harvard University</t>
    </r>
  </si>
  <si>
    <r>
      <t>•</t>
    </r>
    <r>
      <rPr>
        <sz val="7"/>
        <color indexed="8"/>
        <rFont val="Verdana"/>
        <family val="2"/>
      </rPr>
      <t xml:space="preserve">       </t>
    </r>
    <r>
      <rPr>
        <sz val="11"/>
        <color indexed="8"/>
        <rFont val="Verdana"/>
        <family val="2"/>
      </rPr>
      <t>Bob Smith, Longwood University</t>
    </r>
  </si>
  <si>
    <r>
      <t>•</t>
    </r>
    <r>
      <rPr>
        <sz val="7"/>
        <color indexed="8"/>
        <rFont val="Verdana"/>
        <family val="2"/>
      </rPr>
      <t xml:space="preserve">       </t>
    </r>
    <r>
      <rPr>
        <sz val="11"/>
        <color indexed="8"/>
        <rFont val="Verdana"/>
        <family val="2"/>
      </rPr>
      <t>Kyle Smith, Georgia Tech</t>
    </r>
  </si>
  <si>
    <r>
      <t>•</t>
    </r>
    <r>
      <rPr>
        <sz val="7"/>
        <color indexed="8"/>
        <rFont val="Verdana"/>
        <family val="2"/>
      </rPr>
      <t xml:space="preserve">       </t>
    </r>
    <r>
      <rPr>
        <sz val="11"/>
        <color indexed="8"/>
        <rFont val="Verdana"/>
        <family val="2"/>
      </rPr>
      <t>Christian Vinten-Johansen, Penn State University</t>
    </r>
  </si>
  <si>
    <r>
      <t>•</t>
    </r>
    <r>
      <rPr>
        <sz val="7"/>
        <color indexed="8"/>
        <rFont val="Verdana"/>
        <family val="2"/>
      </rPr>
      <t xml:space="preserve">       </t>
    </r>
    <r>
      <rPr>
        <sz val="11"/>
        <color indexed="8"/>
        <rFont val="Verdana"/>
        <family val="2"/>
      </rPr>
      <t>Valerie Vogel, EDUCAUSE</t>
    </r>
  </si>
  <si>
    <r>
      <t>•</t>
    </r>
    <r>
      <rPr>
        <sz val="7"/>
        <color indexed="8"/>
        <rFont val="Verdana"/>
        <family val="2"/>
      </rPr>
      <t xml:space="preserve">       </t>
    </r>
    <r>
      <rPr>
        <sz val="11"/>
        <color indexed="8"/>
        <rFont val="Verdana"/>
        <family val="2"/>
      </rPr>
      <t xml:space="preserve">Jon Allen, Baylor University </t>
    </r>
  </si>
  <si>
    <r>
      <t>•</t>
    </r>
    <r>
      <rPr>
        <sz val="7"/>
        <color indexed="8"/>
        <rFont val="Verdana"/>
        <family val="2"/>
      </rPr>
      <t xml:space="preserve">       </t>
    </r>
    <r>
      <rPr>
        <sz val="11"/>
        <color indexed="8"/>
        <rFont val="Verdana"/>
        <family val="2"/>
      </rPr>
      <t>Joanna Grama, EDUCAUSE</t>
    </r>
  </si>
  <si>
    <r>
      <t>•</t>
    </r>
    <r>
      <rPr>
        <sz val="7"/>
        <color indexed="8"/>
        <rFont val="Verdana"/>
        <family val="2"/>
      </rPr>
      <t xml:space="preserve">       </t>
    </r>
    <r>
      <rPr>
        <sz val="11"/>
        <color indexed="8"/>
        <rFont val="Verdana"/>
        <family val="2"/>
      </rPr>
      <t>Todd Herring, REN-ISAC</t>
    </r>
  </si>
  <si>
    <r>
      <t>•</t>
    </r>
    <r>
      <rPr>
        <sz val="7"/>
        <color indexed="8"/>
        <rFont val="Verdana"/>
        <family val="2"/>
      </rPr>
      <t xml:space="preserve">       </t>
    </r>
    <r>
      <rPr>
        <sz val="11"/>
        <color indexed="8"/>
        <rFont val="Verdana"/>
        <family val="2"/>
      </rPr>
      <t>Jefferson Hopkins, Purdue University</t>
    </r>
  </si>
  <si>
    <r>
      <t>•</t>
    </r>
    <r>
      <rPr>
        <sz val="7"/>
        <color indexed="8"/>
        <rFont val="Verdana"/>
        <family val="2"/>
      </rPr>
      <t xml:space="preserve">       </t>
    </r>
    <r>
      <rPr>
        <sz val="11"/>
        <color indexed="8"/>
        <rFont val="Verdana"/>
        <family val="2"/>
      </rPr>
      <t>Alex Jalso, West Virginia University</t>
    </r>
  </si>
  <si>
    <r>
      <t>•</t>
    </r>
    <r>
      <rPr>
        <sz val="7"/>
        <color indexed="8"/>
        <rFont val="Verdana"/>
        <family val="2"/>
      </rPr>
      <t xml:space="preserve">       </t>
    </r>
    <r>
      <rPr>
        <sz val="11"/>
        <color indexed="8"/>
        <rFont val="Verdana"/>
        <family val="2"/>
      </rPr>
      <t>Kim Milford, REN-ISAC</t>
    </r>
  </si>
  <si>
    <r>
      <t>•</t>
    </r>
    <r>
      <rPr>
        <sz val="7"/>
        <color indexed="8"/>
        <rFont val="Verdana"/>
        <family val="2"/>
      </rPr>
      <t xml:space="preserve">       </t>
    </r>
    <r>
      <rPr>
        <sz val="11"/>
        <color indexed="8"/>
        <rFont val="Verdana"/>
        <family val="2"/>
      </rPr>
      <t>Amanda Sarratore, University of Notre Dame</t>
    </r>
  </si>
  <si>
    <r>
      <t>•</t>
    </r>
    <r>
      <rPr>
        <sz val="7"/>
        <color indexed="8"/>
        <rFont val="Verdana"/>
        <family val="2"/>
      </rPr>
      <t xml:space="preserve">       </t>
    </r>
    <r>
      <rPr>
        <sz val="11"/>
        <color indexed="8"/>
        <rFont val="Verdana"/>
        <family val="2"/>
      </rPr>
      <t>Gary Taylor, York University</t>
    </r>
  </si>
  <si>
    <r>
      <t>•</t>
    </r>
    <r>
      <rPr>
        <sz val="7"/>
        <color indexed="8"/>
        <rFont val="Verdana"/>
        <family val="2"/>
      </rPr>
      <t xml:space="preserve">       </t>
    </r>
    <r>
      <rPr>
        <sz val="11"/>
        <color indexed="8"/>
        <rFont val="Verdana"/>
        <family val="2"/>
      </rPr>
      <t>Gene Willacker, Michigan State University</t>
    </r>
  </si>
  <si>
    <r>
      <t>•</t>
    </r>
    <r>
      <rPr>
        <sz val="7"/>
        <color indexed="8"/>
        <rFont val="Verdana"/>
        <family val="2"/>
      </rPr>
      <t xml:space="preserve">       </t>
    </r>
    <r>
      <rPr>
        <sz val="11"/>
        <color indexed="8"/>
        <rFont val="Verdana"/>
        <family val="2"/>
      </rPr>
      <t>David Zeichick, California State University, Chico</t>
    </r>
  </si>
  <si>
    <r>
      <t>•</t>
    </r>
    <r>
      <rPr>
        <sz val="7"/>
        <color indexed="8"/>
        <rFont val="Verdana"/>
        <family val="2"/>
      </rPr>
      <t xml:space="preserve">       </t>
    </r>
    <r>
      <rPr>
        <sz val="11"/>
        <color indexed="8"/>
        <rFont val="Verdana"/>
        <family val="2"/>
      </rPr>
      <t>Samantha Birk, IMS Global Learning Consortium</t>
    </r>
  </si>
  <si>
    <r>
      <t>•</t>
    </r>
    <r>
      <rPr>
        <sz val="7"/>
        <color indexed="8"/>
        <rFont val="Verdana"/>
        <family val="2"/>
      </rPr>
      <t xml:space="preserve">       </t>
    </r>
    <r>
      <rPr>
        <sz val="11"/>
        <color indexed="8"/>
        <rFont val="Verdana"/>
        <family val="2"/>
      </rPr>
      <t>Jeff Bohrer, IMS Global Learning Consortium</t>
    </r>
  </si>
  <si>
    <r>
      <t>•</t>
    </r>
    <r>
      <rPr>
        <sz val="7"/>
        <color indexed="8"/>
        <rFont val="Verdana"/>
        <family val="2"/>
      </rPr>
      <t xml:space="preserve">       </t>
    </r>
    <r>
      <rPr>
        <sz val="11"/>
        <color indexed="8"/>
        <rFont val="Verdana"/>
        <family val="2"/>
      </rPr>
      <t>Sarah Braun, University of Colorado - Denver</t>
    </r>
  </si>
  <si>
    <r>
      <t>•</t>
    </r>
    <r>
      <rPr>
        <sz val="7"/>
        <color indexed="8"/>
        <rFont val="Verdana"/>
        <family val="2"/>
      </rPr>
      <t xml:space="preserve">       </t>
    </r>
    <r>
      <rPr>
        <sz val="11"/>
        <color indexed="8"/>
        <rFont val="Verdana"/>
        <family val="2"/>
      </rPr>
      <t>David Cassada, University of California - Davis</t>
    </r>
  </si>
  <si>
    <r>
      <t>•</t>
    </r>
    <r>
      <rPr>
        <sz val="7"/>
        <color indexed="8"/>
        <rFont val="Verdana"/>
        <family val="2"/>
      </rPr>
      <t xml:space="preserve">       </t>
    </r>
    <r>
      <rPr>
        <sz val="11"/>
        <color indexed="8"/>
        <rFont val="Verdana"/>
        <family val="2"/>
      </rPr>
      <t>Matthew Dalton, University of Massachusetts Amherst</t>
    </r>
  </si>
  <si>
    <r>
      <t>•</t>
    </r>
    <r>
      <rPr>
        <sz val="7"/>
        <color indexed="8"/>
        <rFont val="Verdana"/>
        <family val="2"/>
      </rPr>
      <t xml:space="preserve">       </t>
    </r>
    <r>
      <rPr>
        <sz val="11"/>
        <color indexed="8"/>
        <rFont val="Verdana"/>
        <family val="2"/>
      </rPr>
      <t>Kolin Hodgson, University of Notre Dame</t>
    </r>
  </si>
  <si>
    <r>
      <t>•</t>
    </r>
    <r>
      <rPr>
        <sz val="7"/>
        <color indexed="8"/>
        <rFont val="Verdana"/>
        <family val="2"/>
      </rPr>
      <t xml:space="preserve">       </t>
    </r>
    <r>
      <rPr>
        <sz val="11"/>
        <color indexed="8"/>
        <rFont val="Verdana"/>
        <family val="2"/>
      </rPr>
      <t>Tom Horton, Cornell University</t>
    </r>
  </si>
  <si>
    <r>
      <t>•</t>
    </r>
    <r>
      <rPr>
        <sz val="7"/>
        <color indexed="8"/>
        <rFont val="Verdana"/>
        <family val="2"/>
      </rPr>
      <t xml:space="preserve">       </t>
    </r>
    <r>
      <rPr>
        <sz val="11"/>
        <color indexed="8"/>
        <rFont val="Verdana"/>
        <family val="2"/>
      </rPr>
      <t>Leo Howell, North Carolina State University</t>
    </r>
  </si>
  <si>
    <r>
      <t>•</t>
    </r>
    <r>
      <rPr>
        <sz val="7"/>
        <color indexed="8"/>
        <rFont val="Verdana"/>
        <family val="2"/>
      </rPr>
      <t xml:space="preserve">       </t>
    </r>
    <r>
      <rPr>
        <sz val="11"/>
        <color indexed="8"/>
        <rFont val="Verdana"/>
        <family val="2"/>
      </rPr>
      <t>Wyman Miles, Cornell University</t>
    </r>
  </si>
  <si>
    <r>
      <t>•</t>
    </r>
    <r>
      <rPr>
        <sz val="7"/>
        <color indexed="8"/>
        <rFont val="Verdana"/>
        <family val="2"/>
      </rPr>
      <t xml:space="preserve">       </t>
    </r>
    <r>
      <rPr>
        <sz val="11"/>
        <color indexed="8"/>
        <rFont val="Verdana"/>
        <family val="2"/>
      </rPr>
      <t>John Bruggeman, Hebrew Union College, Jewish Institute of Religion</t>
    </r>
  </si>
  <si>
    <r>
      <t>•</t>
    </r>
    <r>
      <rPr>
        <sz val="7"/>
        <color indexed="8"/>
        <rFont val="Verdana"/>
        <family val="2"/>
      </rPr>
      <t xml:space="preserve">       </t>
    </r>
    <r>
      <rPr>
        <sz val="11"/>
        <color indexed="8"/>
        <rFont val="Verdana"/>
        <family val="2"/>
      </rPr>
      <t xml:space="preserve">Karl Hassler, University of Delaware </t>
    </r>
  </si>
  <si>
    <r>
      <t>•</t>
    </r>
    <r>
      <rPr>
        <sz val="7"/>
        <color indexed="8"/>
        <rFont val="Verdana"/>
        <family val="2"/>
      </rPr>
      <t xml:space="preserve">       </t>
    </r>
    <r>
      <rPr>
        <sz val="11"/>
        <color indexed="8"/>
        <rFont val="Verdana"/>
        <family val="2"/>
      </rPr>
      <t>Craig Munson, Minnesota State Colleges &amp; Universities</t>
    </r>
  </si>
  <si>
    <r>
      <t>•</t>
    </r>
    <r>
      <rPr>
        <sz val="7"/>
        <color indexed="8"/>
        <rFont val="Verdana"/>
        <family val="2"/>
      </rPr>
      <t xml:space="preserve">       </t>
    </r>
    <r>
      <rPr>
        <sz val="11"/>
        <color indexed="8"/>
        <rFont val="Verdana"/>
        <family val="2"/>
      </rPr>
      <t xml:space="preserve">Mitch Parks, University of Idaho </t>
    </r>
  </si>
  <si>
    <t xml:space="preserve">Contained within this worksheet are lists of those being acknowledged for their contributions. </t>
  </si>
  <si>
    <t>Responses to the HIPAA section questions are  required.</t>
  </si>
  <si>
    <t>Answer yes if your product handles  Personal Health Information (PHI), either directly or via a third party.</t>
  </si>
  <si>
    <t>Responses to the Consulting section questions are required.</t>
  </si>
  <si>
    <t>Version 3.06</t>
  </si>
  <si>
    <t>Leepfrog Technologies, Inc.</t>
  </si>
  <si>
    <t>https://www.leepfrog.com/privacy</t>
  </si>
  <si>
    <t>Available upon request.</t>
  </si>
  <si>
    <t>Nicholas Parker</t>
  </si>
  <si>
    <t>Director of Engineering</t>
  </si>
  <si>
    <t>info@courseleaf.com</t>
  </si>
  <si>
    <t>319-337-3877</t>
  </si>
  <si>
    <t>Our front-end development team acts as our accessibility coordinators.</t>
  </si>
  <si>
    <t>Accessibility Team</t>
  </si>
  <si>
    <t>accessibility@courseleaf.com</t>
  </si>
  <si>
    <t>Iowa, United States, AWS</t>
  </si>
  <si>
    <t>US, UK, Canada, Australia, Ireland, Hong Kong, Qatar, United Arab Emirates</t>
  </si>
  <si>
    <t xml:space="preserve">Amazon Web Services (AWS) for hosting. </t>
  </si>
  <si>
    <t xml:space="preserve">Leepfrog maintains a detailed Business Continuity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t>
  </si>
  <si>
    <t xml:space="preserve">Leepfrog maintains a detailed disaster recovery plan and the process is tested twice per year in order to ensure correct configuration and operation in the event of facility loss. Our data center has fully redundant HVAC for our server facilities, fire safety and detection systems, and is secured by an on-line Enterprise class UPS dedicated to the data center, which is tested regularly. The facility features redundant routers with full hot standby fail-over and redundant multi-homed internet connections. The data center also features a standby backup generator with automatic fail-over that can power the entire facility in the event of a power failure. This generator is tested regularly and has inspection and maintenance twice yearly. Because no amount of planning and redundancy can make any facility totally secure from catastrophic events, Leepfrog also utilizes off-site disaster recovery in Amazon Web Services.  </t>
  </si>
  <si>
    <t xml:space="preserve"> Leepfrog Technologies, Inc. is a privately owned and operated software development corporation in Coralville, Iowa founded by Lee Brintle in 1994. Leepfrog is not owned or operated by a parent organization, nor does it have subsidiaries.</t>
  </si>
  <si>
    <t xml:space="preserve"> Leepfrog's Security Office is managed under the Director of Information Technology and includes multiple senior level system administrators. Software security is managed by our Development Team.</t>
  </si>
  <si>
    <t xml:space="preserve"> Leepfrog adheres to a clearly defined security risk management plan under the direction of the Director of Information Technology. It is in this capacity that information security measures are coordinated with the security administrators and development team to ensure enforcement of internal data security policies and procedures during all phases of the system development life cycle and thereafter. Leepfrog employs a formal process for educating staff about cybersecurity and corporate policies and procedures for working with information technology. Leepfrog requires mandatory annual security training for all employees. This includes both a training experience such as a video,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t>
  </si>
  <si>
    <t xml:space="preserve"> To date we have not been officially audited. If this requirement is mandatory, we welcome further discussion around your requirements. Amazon AWS maintains hosting environment data protections. More information can be found at https://aws.amazon.com. </t>
  </si>
  <si>
    <t xml:space="preserve"> While we may meet compliance requirements, to date we have not been officially certified. If this requirement is mandatory, we welcome further discussion around your certification requirements. CourseLeaf is hosted on Amazon AWS. Amazon AWS holds a number of security certifications globally. For more information see https://aws.amazon.com/compliance/</t>
  </si>
  <si>
    <t xml:space="preserve"> Leepfrog’s INFOSEC policies are based on reviews of several standards. Leepfrog maintains a set of internal security standards for its web solutions, including centralizing, where possible, defenses against the vulnerabilities and types of attacks listed in the OWASP Top 10 and SANS Top 20 list.
CourseLeaf is hosted on Amazon Web Services. Leepfrog performs internal audits in accordance with appropriate industry security standards and takes all appropriate actions to safeguard appropriate control procedures used.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  </t>
  </si>
  <si>
    <t xml:space="preserve"> Leepfrog’s INFOSEC policies are based on reviews of several standards, including NIST, however to date we have not been certified. Amazon AWS is NIST certified. https://aws.amazon.com/compliance/nist/ </t>
  </si>
  <si>
    <t xml:space="preserve"> See CourseLeaf Data Flow.png</t>
  </si>
  <si>
    <t xml:space="preserve"> Security standards are set by Leepfrog's senior application managers under the direction of the senior systems and security administrator. Leepfrog holds personal data in strict confidence. https://www.leepfrog.com/privacy/</t>
  </si>
  <si>
    <r>
      <t xml:space="preserve"> </t>
    </r>
    <r>
      <rPr>
        <sz val="11"/>
        <color rgb="FF000000"/>
        <rFont val="Verdana"/>
        <family val="2"/>
      </rPr>
      <t>Employees follow our internal onboarding and offboarding policy. Leepfrog employs a formal process for educating staff about cybersecurity and corporate policies and procedures for working with information technology. Leepfrog requires mandatory annual security training for all employees. This includes both an online training session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t>
    </r>
  </si>
  <si>
    <t xml:space="preserve"> Leepfrog follows internal change control guidelines and management practices for our systems, networks, and applications. We install all security patches which apply to our system when they are released.</t>
  </si>
  <si>
    <t xml:space="preserve"> CourseLeaf products are designed to ensure that your content is available universally. This requires conformity to current accessibility standards that pertain to web-based applications, and a commitment to ensure content is usable for everyone regardless of their level of visual, hearing, motor or cognitive abilities. We understand the importance of allowing your students, faculty, and staff to use our software in a manner that enhances their education or ability to educate. In an effort to promote accessibility through our products and services, we utilize WCAG 2.1 Level AA (https://www.w3.org/TR/WCAG20-TECHS/). We’ve selected this as an internal benchmark for developing our applications because it currently provides the most comprehensive standards required for higher education institutions. These requirements influence how the front end (template) is constructed, as well as how core features are deployed.</t>
  </si>
  <si>
    <t xml:space="preserve"> Audits of our products are done both internally by Leepfrog staff, and externally by our collective client base. We utilize all feedback and audits to further improve our products for the greater higher education community. This process allows us to adapt to education-specific accessibility requirements and best practices, so all of our clients benefit collectively. We consider this a continuous process of improvement though research, training, and testing done throughout our organization.
If a particular third party audit is required or desired, Leepfrog is open to this negotiation. </t>
  </si>
  <si>
    <t xml:space="preserve">We may develop and share an accessibility product roadmap in the future. </t>
  </si>
  <si>
    <t>Our front end development team acts as our accessibility team and is responsible for conducting internal audits, responding to client feedback, and working with other internal departments to employ accessibility standards contextually within their areas. This team includes employees with specialized training and extensive experience in the field of accessibility. We ensure our expertise/skill sets remain current through active participation in Higher Education specific accessibility webinars presented by the IAAP, online training such as Deque, and participation in newsletter and forum communities. Our accessibility leads receive training from WebAIM.</t>
  </si>
  <si>
    <t>When accessibility violations are found, they are ranked by severity and ease of correction. Often, an issue is easily resolved and corrected immediately. In cases requiring additional resources, employees from various departments work together to develop a remediation plan that includes a solution with appropriate timeline for resolution. Once a violation is remediated, the updated code is applied to our core software and becomes part of our normal monitoring, auditing, and testing processes. Some updates apply only to custom features that are not included in our core software.</t>
  </si>
  <si>
    <t>As we develop new products or features, we test for accessibility by using both automated tools and manual testing. These tools include the WebAIM Accessibility Toolbar and Contrast checker, the aXe Accessibility scanning tool, the WCAG 2.1 Success Criteria Checklist and JAWs, NVDA, ChromeVox, and MacOS Voice Over Screen Readers.</t>
  </si>
  <si>
    <t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t>
  </si>
  <si>
    <t xml:space="preserve">Leepfrog does not disclose this information. </t>
  </si>
  <si>
    <t xml:space="preserve">Currently we do not have a third party management strategy in place. CourseLeaf does not require local installations of the software, additional plug-ins, or any third party software. </t>
  </si>
  <si>
    <t>We procure IT hardware only from a small number of sources that we trust, and typically that we have been working with for years. We use a small number of well established hardware manufacturers such as Dell, Juniper and Supermicro. We regularly review federal recommendations for manufacturers who are not recommended for security reasons.</t>
  </si>
  <si>
    <t xml:space="preserve">Consultants are equipped with company provided hotspots. </t>
  </si>
  <si>
    <t xml:space="preserve">No sensitive or protected data will be used. </t>
  </si>
  <si>
    <t>Access to the CourseLeaf solution is role-based; there are two types of authenticated users within CourseLeaf: administrators and users. Users may be grouped together under roles, either internally maintained with CourseLeaf’s role maintenance tool, or externally maintained using tools such as SAML attributes. The users and roles may be arranged and configured in a wide variety of ways, with scopes that apply to different levels of data. System access is granted based on functional necessity. Institution access to the software itself and various software functionality can be controlled by the institution directly.</t>
  </si>
  <si>
    <t xml:space="preserve">CourseLeaf includes role based access control for system administrators. There are two types of authenticated users within CourseLeaf; administrators and users. </t>
  </si>
  <si>
    <t xml:space="preserve">CourseLeaf provides data input validation and error messages through proprietary embedded accuracy tools in the software that compare course data in the system back to course data in the campus SIS. CourseLeaf ensures data integrity, flags inconsistencies, and regularly checks that all information presented in the system are consistent with the information in the SIS. Information that is inconsistent will be flagged in red boxes by CourseLeaf to allow users to reconcile the discrepancy. </t>
  </si>
  <si>
    <t>We use firewalls (built into the RHEL OS) as a host firewall to provide a stateless firewall along with fail2ban for intrusion protection from brute force attacks. We do not currently use a WAF.</t>
  </si>
  <si>
    <t xml:space="preserve">Managed through our internal CMS. </t>
  </si>
  <si>
    <t>The software functions on Windows, Mac, and Linux operating systems, and the web interface supports industry-standard browsers and devices through responsive design. The current and previous two releases of industry-standard browsers such as Firefox, Chrome, Safari, and Edge are supported. Please note these are our currently supported browser versions to date and are subject to change as older versions reach end-of-life support by their providers.</t>
  </si>
  <si>
    <t xml:space="preserve">No future plans. </t>
  </si>
  <si>
    <t xml:space="preserve">CourseLeaf includes administrator accounts, sub-admin accounts, super-user accounts, user accounts, and guest accounts. As institutional business requirements change, your CourseLeaf application administrators have full control of their sites and software settings with administrative tools designed for the task. CourseLeaf’s Role Management tool allows administrators to assign these administrative level permissions to appropriate users as needed. </t>
  </si>
  <si>
    <t>Yes, upon employee account creation, termination or change in job title, authorization is reviewed for employee access to CourseLeaf client sites as part of a well defined written process. Access is only granted to those staff involved operationally in the site (e.g. development, implementation, software support).</t>
  </si>
  <si>
    <t xml:space="preserve">All engineers at courseleaf participate in annual OWASP secure coding training and must pass an assessment at the end of the training. </t>
  </si>
  <si>
    <t>Information security principles are designed into the product lifecycle.</t>
  </si>
  <si>
    <t>Authentication is performed at the institution's Identity Management system. Password/passphrase complexity requirements provided by the institution are enforced. The system has password complexity or length limitations and/or restrictions, Documented password/passphrase reset procedures are in place and managed through system and/or customer support.</t>
  </si>
  <si>
    <t>CourseLeaf leverages the authentication protocols in use at the institution. CourseLeaf does include native accounts with userid and password created in CourseLeaf. However, it is our preference to utilize the Identity Management provided by the institution. CourseLeaf will use your existing campus login credentials. Authorizations for user accounts may be maintained in CourseLeaf, maintained in an external system and accessed from CourseLeaf, or maintained in an external system and imported into CourseLeaf.</t>
  </si>
  <si>
    <t>We support most SAML2 Identity Providers. SAML2 Identity providers must support comprehensive SAML2 features such as multiple AssertionConsumerService attributes for a single entityID. For ease of integration and support, we recommend federation through InCommon or another EduGAIN member federation.</t>
  </si>
  <si>
    <t>CourseLeaf integrates with authentication systems that support SAML (federated with InCommon), CAS and LDAP. This includes third party services that are compliant with these standards.</t>
  </si>
  <si>
    <t>Yes, we support SAML2 and CAS, and count hundreds of implementations with integration of each type. We are federated with InCommon and recommend (but do not require) federation when possible for SAML2 deployments.</t>
  </si>
  <si>
    <t xml:space="preserve">Authentication is performed at the institution's Identity Management system. CourseLeaf will use your existing campus login credentials. </t>
  </si>
  <si>
    <t>We support mapping arbitrary attributes to user identifier, and we also support (but do not require) attribute membership for site authorization.</t>
  </si>
  <si>
    <t>CourseLeaf will log out any user that has been logged in for more than 24 hours.</t>
  </si>
  <si>
    <t>Audit logs include login, logout, detail on actions performed, the source IP address.</t>
  </si>
  <si>
    <t>CourseLeaf’s primary log file includes date/time, entry type, user name, data target, data action, remote IP address, and ID of the full request. The full request includes data elements, name of the server within the cluster processing the request, full parameters sent to the data action, and many other useful elements.</t>
  </si>
  <si>
    <t>Retained throughout the life of the contract.</t>
  </si>
  <si>
    <t xml:space="preserve">Leepfrog maintains a detailed DR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t>
  </si>
  <si>
    <t xml:space="preserve">Leepfrog maintains a dedicated escalation email address which serves as a way for clients to direct urgent support issues to support management for resolution. </t>
  </si>
  <si>
    <t>Amazon AWS and Leepfrog both maintain incident and data breach notification policies. In the event of a data breach, Leepfrog would notify the affected client as soon as possible. Critical vulnerabilities are typically installed the same day, and often within hours. At this point any affected clients are made aware of the impacts of the incident to their business, as well as any steps Leepfrog has made to prevent this and other incidents in the future.</t>
  </si>
  <si>
    <t>Reviewed annually and updated as needed. Leepfrog performs a "dry run" simulation of a disaster twice a year.</t>
  </si>
  <si>
    <t>Yes, our disaster recovery plan specifies particular roles that would undertake duties during a disaster incident.  These roles have specific responsibilities under the plan.</t>
  </si>
  <si>
    <t>Yes, for those employees whose role is most critical in  the case of a crisis; bi-annual training and awareness activities are carried out.</t>
  </si>
  <si>
    <t xml:space="preserve">The Leepfrog data center is located 7 miles away from our corporate office. </t>
  </si>
  <si>
    <t xml:space="preserve">Leepfrog maintains a detailed disaster recovery plan and the process is tested twice per year in order to ensure correct configuration and operation in the event of facility loss. Because no amount of planning and redundancy can make any facility totally secure from catastrophic events, Leepfrog also utilizes off-site disaster recovery in Amazon Web Services.  </t>
  </si>
  <si>
    <t xml:space="preserve">CourseLeaf is the primary product/service offering provided by Leepfrog. </t>
  </si>
  <si>
    <t xml:space="preserve">Our public facing client sites are designed for full redundancy. Dev and staging environments are run on single instances. </t>
  </si>
  <si>
    <t>Yes, 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t>
  </si>
  <si>
    <t xml:space="preserve">Change management process tracks dependencies. </t>
  </si>
  <si>
    <t>Institutions will be notified of major changes to our environment that could impact the institution's security posture.</t>
  </si>
  <si>
    <t xml:space="preserve">CourseLeaf customers are not required to immediately upgrade to the latest version of the software. We will apply software updates following your schedule. </t>
  </si>
  <si>
    <t xml:space="preserve">CourseLeaf has a fully implemented solution support strategy inclusive of supported concurrent versions. </t>
  </si>
  <si>
    <t>Client-specific configurations and customizations are not impacted by system updates and upgrades. Any configurations or customizations made to the software during the implementation of the software are "owned" by CourseLeaf, meaning that the upgrades made to the software will be backwards compatible.</t>
  </si>
  <si>
    <t>No, a formal release schedule for product updates has not been implemented.</t>
  </si>
  <si>
    <t>Leepfrog makes new versions of the software periodically available as the core software is updated. CourseLeaf updates and new releases impose a very minimal impact on solution users and IT resources at the institution. From time to time, clients may be asked to update and test a new version of the SIS Transfer Package and SIS Bridge. These are typically motivated by a product enhancement but are infrequent requests that are scheduled following client timelines.</t>
  </si>
  <si>
    <t>Leepfrog follows internal change control guidelines and management practices for our systems, networks, and applications. We install all security patches which apply to our system when they come out.</t>
  </si>
  <si>
    <t xml:space="preserve">Leepfrog handles all aspects of the update process and will implement them following your timescales and production cycles. There are no patches or updates that require the production versions of CourseLeaf to be taken offline for longer than normal operating system updates. </t>
  </si>
  <si>
    <t xml:space="preserve">Policies and procedures are in place to provide that emergency changes are documented and authorized. </t>
  </si>
  <si>
    <t>Yes, our organization has an implemented system configuration management process.</t>
  </si>
  <si>
    <t xml:space="preserve">Yes, our organization has a systems management and configuration strategy. </t>
  </si>
  <si>
    <t>CourseLeaf is hosted on Amazon Web Services. All CourseLeaf sites are isolated from one another by strict configuration of the Unix permission model and careful configuration of the web server. All authentication credentials, user accounts and databases are unique to each CourseLeaf site and do not include any shared data. Authentication paths are unique to each customer. CourseLeaf utilizes AWS VPC technology to separate elements of the environment. For example, on the public site, the Load Balancers exist in a public subnet, whereas the EC2 instances are maintained in a private subnet.</t>
  </si>
  <si>
    <t>The institution's web data will be stored on web servers with publicly routable IP addresses.</t>
  </si>
  <si>
    <t>For data transmission security, all CourseLeaf web requests are over HTTPS for customers who request it; all communications can be encrypted. For communication between the user and the software, CourseLeaf supports industry-standard TLS encryption. Information between the solution and the authors and editors is protected by using TLS with certificates from an independent authority on all or part of the website. Key data exchanges are done by TLS-protected data retrieval from institution systems. Some customers also utilize SFTP for integration with Student Information Systems. Our SFTP servers are configured for strong cryptographic algorithms, and we can support password or key based authentication.</t>
  </si>
  <si>
    <t xml:space="preserve">The location of CourseLeaf will be on Amazon Web Services (AWS). Only non-sensitive data intended for public use is used and may or may not be encrypted (at client request). CourseLeaf never uses or stores personal or FERPA protected data, PII, HIPPA, Social Security, or financial data and therefore does not encrypt it. </t>
  </si>
  <si>
    <t xml:space="preserve">Servers are configured to meet FIPS standards. </t>
  </si>
  <si>
    <t>All data within CourseLeaf belongs to the customer. Upon termination of an agreement, all data will be turned over to the client in the relevant and appropriate data formats and sanitized/destroyed at Leepfrog immediately upon your request. Leepfrog utilizes overwrite (“shred”) of data to delete from all online file systems and certifies its destruction. Leepfrog indefinitely retains all storage media.</t>
  </si>
  <si>
    <t xml:space="preserve">We will work with the institution to meet the requested period of time in the event of contract cancellation. </t>
  </si>
  <si>
    <t xml:space="preserve">Yes, we can make this information available upon request. Upon request, we will coordinate schedules with the institution to make the data available. </t>
  </si>
  <si>
    <t xml:space="preserve">Ownership rights to institution data is retained by the institution. No ownership rights are granted to any Leepfrog Technology. For further information please refer to Section 3, Ownership contained within the CourseLeaf SSA. </t>
  </si>
  <si>
    <t>All data within CourseLeaf belongs to the customer.</t>
  </si>
  <si>
    <t xml:space="preserve">Notified via email and phone. </t>
  </si>
  <si>
    <t xml:space="preserve">Backups are scheduled to be performed once daily and at least two off site copies of system backups are kept. Backups are rotated offsite on a weekly basis and retained for 4 weeks. </t>
  </si>
  <si>
    <t>Included.</t>
  </si>
  <si>
    <t xml:space="preserve">Physical backups taken offsite. </t>
  </si>
  <si>
    <t>AES-256 encryption is the most common cipher in use with CourseLeaf backups.</t>
  </si>
  <si>
    <t xml:space="preserve">Leepfrog follows an internal cryptographic key management processes. </t>
  </si>
  <si>
    <t>If data destruction is requested, Leepfrog utilizes overwrite (“shred”) of data, and delete from all online filesystems and certifies its destruction. Leepfrog indefinitely retains all storage media.</t>
  </si>
  <si>
    <t>If data destruction is requested, Leepfrog can utilize a 3 pass data wipe which is compliant with the DoD 5220.22-M Standard.</t>
  </si>
  <si>
    <t>Only non-sensitive data intended for public use is used. CourseLeaf never uses or stores personal or FERPA protected data, PII, HIPPA, Social Security, or financial data.</t>
  </si>
  <si>
    <t xml:space="preserve">VPN and full disk encryption. </t>
  </si>
  <si>
    <t xml:space="preserve">AWS can make this report available. </t>
  </si>
  <si>
    <t xml:space="preserve">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 Generally we are able to accommodate storing data within an institution's geographic region. </t>
  </si>
  <si>
    <t>AWS data centers are staffed 24x7x365.</t>
  </si>
  <si>
    <t xml:space="preserve">We use a cloud service provider which is virtualized. </t>
  </si>
  <si>
    <t>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t>
  </si>
  <si>
    <t>Availability zones are isolated locations within an AWS region. AWS customers are not allowed physical access to these facilities, and their locations are not publicized by Amazon.</t>
  </si>
  <si>
    <t xml:space="preserve">The CourseLeaf solution is deployed in AWS across multiple AWS availability zones in a high availability configuration. </t>
  </si>
  <si>
    <t xml:space="preserve">MFA for AWS administrative access is using Authenticator apps. </t>
  </si>
  <si>
    <t>CourseLeaf has our own well established process for hardening our images based on our hosting of production CourseLeaf instances in our own datacenter. Additional hardening techniques have been used which are specific to cloud hosting.</t>
  </si>
  <si>
    <t>Director of Information Technology.</t>
  </si>
  <si>
    <t xml:space="preserve">NDA required. </t>
  </si>
  <si>
    <t xml:space="preserve">Leepfrog utilizes off-site disaster recovery in Amazon Web Services.  </t>
  </si>
  <si>
    <t>The process is tested twice per year in order to ensure correct configuration and operation in the event of facility loss.</t>
  </si>
  <si>
    <t xml:space="preserve">Impacted clients are notified via email and phone. </t>
  </si>
  <si>
    <t xml:space="preserve">This process is tested twice per year in order to ensure correct configuration and operation in the event of a facility loss. </t>
  </si>
  <si>
    <t xml:space="preserve">We review the DR plan twice annually. </t>
  </si>
  <si>
    <t>All AWS EC2 instances and load balancers are protected by Security Groups, which is a AWS firewall solution. This is a default-deny firewall, and CourseLeaf staff adds only rules which are necessary for production websites. Additionally, all EC2 instances are configured with stateful host firewalls, to provide for defense-in-depth. Our internal corporate network, including workstations, exists on a NATed and firewalled private IP address blocks as separate VLANs. All core routers include stateful firewalls custom configured by Leepfrog staff.</t>
  </si>
  <si>
    <t>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t>
  </si>
  <si>
    <t xml:space="preserve">CourseLeaf production systems are monitored by a third party intrusion prevention system. </t>
  </si>
  <si>
    <t>Yes, we provide host-based intrusion detection and prevention on our servers and workstations.</t>
  </si>
  <si>
    <t xml:space="preserve">We welcome further discussion if this is a requirement by the institution. </t>
  </si>
  <si>
    <t xml:space="preserve">Intrusion monitoring is performed internally. </t>
  </si>
  <si>
    <t xml:space="preserve">All changes are logged. Leepfrog does not disclose this information. </t>
  </si>
  <si>
    <t>see CourseLeaf Data Security - AWS.pdf</t>
  </si>
  <si>
    <t>Yes, any requirement for encryption will be met using open standards cryptographic algorithms.</t>
  </si>
  <si>
    <t>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t>
  </si>
  <si>
    <t>Under the direction of the Director of Information Technology, information security measures are coordinated with the Director of Engineering, Software Development Managers and the development team and enforced during all phases of the system development life cycle.</t>
  </si>
  <si>
    <t xml:space="preserve">Impacted clients are notified via email and phone within a 24 hour window, likely much sooner. </t>
  </si>
  <si>
    <t xml:space="preserve">The Leepfrog Data Security and Processing Policy can be provided upon request. </t>
  </si>
  <si>
    <t xml:space="preserve">Leepfrog requires background checks on all new hires. </t>
  </si>
  <si>
    <t>Provided in PPPR-01 above.</t>
  </si>
  <si>
    <t>Our information security awareness program is under the direction of the Director of Information Technology. Annual security awareness training is mandatory for all employees.</t>
  </si>
  <si>
    <t>Annual security awareness training is mandatory for all employees.</t>
  </si>
  <si>
    <t>Privileged user account access is reviewed on an ongoing basis, at least annually.</t>
  </si>
  <si>
    <t>Audits of our products are done both internally by Leepfrog staff, and externally by our collective client base. We utilize all feedback and audits to further improve our products for the greater higher education community.</t>
  </si>
  <si>
    <t>Leepfrog reviews a number of sources for security vulnerabilities including various public mailing lists, vendor mailing lists, websites, etc. Upon notification of a vulnerability we develop a plan particular to the vulnerability which may include timely deployment of vendor patches,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At this point any affected clients are made aware of the impacts of the incident to their business, as well as any steps Leepfrog has made to prevent this and other incidents in the future.</t>
  </si>
  <si>
    <t xml:space="preserve">See above. </t>
  </si>
  <si>
    <t xml:space="preserve">CourseLeaf includes 24x7x365 support. </t>
  </si>
  <si>
    <t>We are not currently certified. CourseLeaf is hosted on Amazon Web Services.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t>
  </si>
  <si>
    <t xml:space="preserve">Upon request. </t>
  </si>
  <si>
    <t xml:space="preserve">Sandbox environment can be made available upon request. </t>
  </si>
  <si>
    <t xml:space="preserve">We perform quarterly security scans of all CourseLeaf servers, including web application vulnerability detection. Scans are performed on local machines daily. </t>
  </si>
  <si>
    <t xml:space="preserve">Scans completed in the last year. Leepfrog can provide a copy of our latest penetration test under a signed NDA. </t>
  </si>
  <si>
    <t>No, we don’t typically use an authenticated user account to scan for vulnerabilities.</t>
  </si>
  <si>
    <t>During development, our standard source code review process includes a technical review from an engineer and a functional review by our QA staff before it is a candidate to be deployed to an environment. Part of the code review process includes looking for things like SQL injection, XSS, etc. We also use a static code analysis tool on our C++ code as part of every build to check for security issues.
Leepfrog also reviews a number of sources for security vulnerabilities, including various public mailing lists, vendor mailing lists, websites, etc. Upon notification of a vulnerability we develop a plan particular to the vulnerability which may include timely deployment of vendor patches, internal hotfixes,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We perform quarterly security scans of all CourseLeaf servers, including web application vulnerability detection. Scans are performed on local machines daily. We utilize additional third party anti-malware software, email scanning for malware and botnets, provide training on malware and utilize principle of least privilege for access to eliminate the spread and damage of malware. Anti-virus software is used on all Leepfrog Windows and Mac workstations. We also utilize anti-virus software at our perimeter email servers.</t>
  </si>
  <si>
    <t xml:space="preserve">NDA or fully executed contract is required. </t>
  </si>
  <si>
    <t xml:space="preserve"> Leepfrog's Software and System Development team is managed under the Director of Engineering and includes multiple teams across various product lines inlcuding development and quality assurance. The Customer Support includes 4-5 teams. The Implementation team includes has 4-6 teams. The Product Management team is made up of a team of individuals who manage each product line. </t>
  </si>
  <si>
    <t xml:space="preserve"> CourseLeaf stands out in the market and strictly adheres to the Section 508 accessibility requirements for "Web-based intranet and internet information and applications,” and we validate each CourseLeaf catalog site against WCAG 2.1 Level AA. We've selected this as our internal benchmark because it provides the highest standards for higher education institutions. These requirements influence how the front end (template) is constructed, as well as how some core features are deployed. We also have an ADA engagmenet with clients and routinely engage with the clients ADA teams.  That helps us evaluate new features, provides recommendations, and serves as reference specifically for accessibility questions from our clients.</t>
  </si>
  <si>
    <t>Leepfrog’s current and future strategies are client-driven. We believe in constant innovation, fostering industry leading solutions designed specifically for higher education. Every year, we hold our yearly user conference LUC. During this conference, and throughout the year we frequently receive requests from clients for enhanced and expanded functionality and add these to our roadmap for prioritizing and planning new releases. A majority of our project enhancements are introduced during implementation projects. CourseLeaf allocates time in each project to address success criteria that may not be met by the baseline product. The allocated time is used to include the enhancements in the implementation. When these enhancements are determined to be applicable to the broader client base, they are rolled into the baseline product.</t>
  </si>
  <si>
    <t xml:space="preserve">We have a long term retention strategy and archival pattern including both cold storage and off site. </t>
  </si>
  <si>
    <t>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t>
  </si>
  <si>
    <t xml:space="preserve"> see CLSS VPAT.pdf</t>
  </si>
  <si>
    <t>CLSS is fully compliant.</t>
  </si>
  <si>
    <t xml:space="preserve">CourseLeaf CLSS optimizes course section scheduling by centralizing the coordination of course meeting times and setting scheduling rules in accordance with your policies and guidelines. A robust toolset empowers you to visualize schedule distribution across the entire campus, and streamlines how you edit, control, approve, and update the classes offered in a given term, including when they are offered and who is teaching them. Built-in reporting and validation features ensure an error-free schedule every time. </t>
  </si>
  <si>
    <t>CourseLeaf CLSS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</si>
</sst>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63"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0"/>
      <name val="Arial"/>
      <family val="2"/>
    </font>
    <font>
      <b/>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6"/>
      <color theme="0"/>
      <name val="Verdana"/>
      <family val="2"/>
    </font>
    <font>
      <sz val="12"/>
      <color rgb="FF000000"/>
      <name val="Verdana"/>
      <family val="2"/>
    </font>
    <font>
      <sz val="8"/>
      <name val="Verdana"/>
      <family val="2"/>
    </font>
    <font>
      <b/>
      <sz val="16"/>
      <color theme="1"/>
      <name val="Verdana"/>
      <family val="2"/>
    </font>
    <font>
      <sz val="14"/>
      <color theme="1"/>
      <name val="Verdana"/>
      <family val="2"/>
    </font>
    <font>
      <b/>
      <sz val="16"/>
      <color rgb="FF000000"/>
      <name val="Verdana"/>
      <family val="2"/>
    </font>
    <font>
      <sz val="10"/>
      <color theme="0"/>
      <name val="Arial"/>
      <family val="2"/>
    </font>
    <font>
      <sz val="11"/>
      <color rgb="FFF3F1FF"/>
      <name val="Verdana"/>
      <family val="2"/>
    </font>
    <font>
      <sz val="11"/>
      <color indexed="8"/>
      <name val="Arial"/>
      <family val="2"/>
    </font>
    <font>
      <sz val="7"/>
      <color indexed="8"/>
      <name val="Verdana"/>
      <family val="2"/>
    </font>
    <font>
      <sz val="10"/>
      <color rgb="FF000000"/>
      <name val="Verdana"/>
      <family val="2"/>
    </font>
    <font>
      <sz val="11"/>
      <color rgb="FF000000"/>
      <name val="Verdana"/>
      <family val="2"/>
      <charset val="1"/>
    </font>
    <font>
      <sz val="11"/>
      <name val="Verdana"/>
      <family val="2"/>
      <charset val="1"/>
    </font>
  </fonts>
  <fills count="4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rgb="FFF3F4F4"/>
      </patternFill>
    </fill>
    <fill>
      <patternFill patternType="solid">
        <fgColor theme="0"/>
        <bgColor rgb="FFF3F4F4"/>
      </patternFill>
    </fill>
  </fills>
  <borders count="5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s>
  <cellStyleXfs count="22">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7" fillId="0" borderId="0"/>
    <xf numFmtId="9" fontId="27" fillId="0" borderId="0" applyFont="0" applyFill="0" applyBorder="0" applyAlignment="0" applyProtection="0"/>
    <xf numFmtId="0" fontId="28" fillId="0" borderId="0"/>
    <xf numFmtId="0" fontId="26" fillId="0" borderId="0"/>
    <xf numFmtId="9" fontId="26" fillId="0" borderId="0" applyFont="0" applyFill="0" applyBorder="0" applyAlignment="0" applyProtection="0"/>
    <xf numFmtId="0" fontId="34" fillId="0" borderId="0"/>
    <xf numFmtId="0" fontId="16" fillId="0" borderId="0"/>
    <xf numFmtId="0" fontId="17" fillId="0" borderId="0" applyNumberFormat="0" applyFill="0" applyBorder="0" applyProtection="0">
      <alignment vertical="top" wrapText="1"/>
    </xf>
    <xf numFmtId="0" fontId="51" fillId="0" borderId="0"/>
    <xf numFmtId="0" fontId="22" fillId="0" borderId="0" applyNumberFormat="0" applyFill="0" applyBorder="0" applyAlignment="0" applyProtection="0">
      <alignment vertical="top" wrapText="1"/>
    </xf>
    <xf numFmtId="0" fontId="26" fillId="0" borderId="0"/>
    <xf numFmtId="9" fontId="26" fillId="0" borderId="0" applyFont="0" applyFill="0" applyBorder="0" applyAlignment="0" applyProtection="0"/>
    <xf numFmtId="0" fontId="28" fillId="0" borderId="0"/>
    <xf numFmtId="0" fontId="26" fillId="0" borderId="0"/>
  </cellStyleXfs>
  <cellXfs count="421">
    <xf numFmtId="0" fontId="0" fillId="0" borderId="0" xfId="0">
      <alignment vertical="top" wrapText="1"/>
    </xf>
    <xf numFmtId="0" fontId="0" fillId="0" borderId="0" xfId="0" applyAlignment="1">
      <alignment horizontal="left" vertical="center" wrapText="1"/>
    </xf>
    <xf numFmtId="0" fontId="8" fillId="0" borderId="0" xfId="0" applyFo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2"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7" fillId="0" borderId="0" xfId="8" applyAlignment="1">
      <alignment vertical="top" wrapText="1"/>
    </xf>
    <xf numFmtId="0" fontId="26" fillId="0" borderId="0" xfId="8" applyFont="1" applyAlignment="1">
      <alignment vertical="top" wrapText="1"/>
    </xf>
    <xf numFmtId="49" fontId="29" fillId="0" borderId="9" xfId="10" applyNumberFormat="1" applyFont="1" applyBorder="1" applyAlignment="1">
      <alignment horizontal="center" vertical="center"/>
    </xf>
    <xf numFmtId="0" fontId="29" fillId="0" borderId="9" xfId="10" applyFont="1" applyBorder="1" applyAlignment="1">
      <alignment horizontal="left" vertical="center" wrapText="1"/>
    </xf>
    <xf numFmtId="0" fontId="26" fillId="0" borderId="0" xfId="8" applyFont="1" applyAlignment="1">
      <alignment vertical="top"/>
    </xf>
    <xf numFmtId="0" fontId="27" fillId="0" borderId="0" xfId="8" applyAlignment="1">
      <alignment vertical="top"/>
    </xf>
    <xf numFmtId="0" fontId="27" fillId="0" borderId="0" xfId="8"/>
    <xf numFmtId="0" fontId="30" fillId="11" borderId="10" xfId="8" applyFont="1" applyFill="1" applyBorder="1" applyAlignment="1">
      <alignment horizontal="center" vertical="top" wrapText="1"/>
    </xf>
    <xf numFmtId="0" fontId="30" fillId="11" borderId="0" xfId="8" applyFont="1" applyFill="1" applyAlignment="1">
      <alignment horizontal="center" vertical="top" wrapText="1"/>
    </xf>
    <xf numFmtId="0" fontId="33" fillId="0" borderId="0" xfId="8" applyFont="1" applyAlignment="1">
      <alignment vertical="top" wrapText="1"/>
    </xf>
    <xf numFmtId="0" fontId="33" fillId="0" borderId="0" xfId="8" applyFont="1" applyAlignment="1">
      <alignment vertical="top"/>
    </xf>
    <xf numFmtId="49" fontId="33" fillId="0" borderId="5" xfId="8" applyNumberFormat="1" applyFont="1" applyBorder="1" applyAlignment="1">
      <alignment horizontal="center" vertical="center" wrapText="1"/>
    </xf>
    <xf numFmtId="0" fontId="30" fillId="11" borderId="0" xfId="8" applyFont="1" applyFill="1" applyAlignment="1">
      <alignment horizontal="left" vertical="top"/>
    </xf>
    <xf numFmtId="0" fontId="30" fillId="11" borderId="10" xfId="8" applyFont="1" applyFill="1" applyBorder="1" applyAlignment="1">
      <alignment horizontal="left" vertical="top"/>
    </xf>
    <xf numFmtId="0" fontId="31" fillId="11" borderId="10" xfId="8" applyFont="1" applyFill="1" applyBorder="1" applyAlignment="1">
      <alignment horizontal="left" vertical="top"/>
    </xf>
    <xf numFmtId="0" fontId="36" fillId="10" borderId="0" xfId="0" applyFont="1" applyFill="1" applyBorder="1" applyAlignment="1"/>
    <xf numFmtId="0" fontId="37" fillId="0" borderId="0" xfId="0" applyFont="1" applyFill="1" applyBorder="1" applyAlignment="1">
      <alignment vertical="top"/>
    </xf>
    <xf numFmtId="0" fontId="38" fillId="0" borderId="0" xfId="0" applyFo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17" fillId="0" borderId="0" xfId="0" applyNumberFormat="1" applyFont="1">
      <alignment vertical="top" wrapText="1"/>
    </xf>
    <xf numFmtId="0" fontId="25" fillId="0" borderId="0" xfId="0" applyNumberFormat="1" applyFont="1">
      <alignment vertical="top" wrapText="1"/>
    </xf>
    <xf numFmtId="0" fontId="41" fillId="0" borderId="0" xfId="0" applyNumberFormat="1" applyFo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3" fillId="0" borderId="0" xfId="8" applyNumberFormat="1" applyFont="1" applyAlignment="1">
      <alignment horizontal="left" vertical="top" wrapText="1"/>
    </xf>
    <xf numFmtId="0" fontId="3" fillId="9" borderId="3"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top"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3" xfId="0" applyFont="1" applyBorder="1">
      <alignment vertical="top" wrapText="1"/>
    </xf>
    <xf numFmtId="0" fontId="1" fillId="0" borderId="3" xfId="0" applyFont="1" applyBorder="1">
      <alignment vertical="top" wrapText="1"/>
    </xf>
    <xf numFmtId="165" fontId="1" fillId="0" borderId="3" xfId="0" applyNumberFormat="1" applyFont="1" applyBorder="1">
      <alignment vertical="top" wrapText="1"/>
    </xf>
    <xf numFmtId="165" fontId="17" fillId="0" borderId="3" xfId="0" applyNumberFormat="1" applyFont="1" applyBorder="1">
      <alignment vertical="top" wrapText="1"/>
    </xf>
    <xf numFmtId="0" fontId="43" fillId="0" borderId="0" xfId="0" applyFont="1" applyAlignment="1">
      <alignment vertical="center" wrapText="1"/>
    </xf>
    <xf numFmtId="0" fontId="35" fillId="0" borderId="3" xfId="0" applyFont="1" applyBorder="1" applyAlignment="1">
      <alignment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lignment vertical="top" wrapText="1"/>
    </xf>
    <xf numFmtId="0" fontId="26" fillId="0" borderId="3" xfId="0" applyFont="1" applyBorder="1">
      <alignment vertical="top"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25" fillId="0" borderId="20" xfId="0" applyFont="1" applyBorder="1" applyAlignment="1">
      <alignment vertical="center" wrapText="1"/>
    </xf>
    <xf numFmtId="0" fontId="35" fillId="0" borderId="21" xfId="0" applyFont="1" applyBorder="1" applyAlignment="1">
      <alignment vertical="center" wrapText="1"/>
    </xf>
    <xf numFmtId="0" fontId="1" fillId="0" borderId="3" xfId="0" applyFont="1" applyFill="1" applyBorder="1" applyAlignment="1">
      <alignment vertical="center" wrapText="1"/>
    </xf>
    <xf numFmtId="0" fontId="16" fillId="0" borderId="0" xfId="14"/>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47" fillId="0" borderId="0" xfId="0" applyFont="1" applyFill="1" applyBorder="1" applyAlignment="1">
      <alignment vertical="center" wrapText="1"/>
    </xf>
    <xf numFmtId="0" fontId="48" fillId="0" borderId="0" xfId="0" applyFont="1" applyAlignment="1"/>
    <xf numFmtId="0" fontId="25" fillId="0" borderId="0" xfId="0" applyFont="1" applyAlignment="1"/>
    <xf numFmtId="0" fontId="46" fillId="0" borderId="0" xfId="0" applyFont="1" applyFill="1" applyBorder="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Border="1">
      <alignment vertical="top" wrapText="1"/>
    </xf>
    <xf numFmtId="14" fontId="0" fillId="0" borderId="3" xfId="0" applyNumberFormat="1" applyBorder="1" applyAlignment="1">
      <alignment horizontal="left" vertical="top" wrapText="1"/>
    </xf>
    <xf numFmtId="0" fontId="0" fillId="0" borderId="0" xfId="0"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lignment vertical="top" wrapText="1"/>
    </xf>
    <xf numFmtId="0" fontId="1" fillId="0" borderId="0" xfId="0" applyFont="1" applyBorder="1">
      <alignment vertical="top" wrapText="1"/>
    </xf>
    <xf numFmtId="0" fontId="1" fillId="0" borderId="16" xfId="0" applyFont="1" applyBorder="1">
      <alignment vertical="top" wrapText="1"/>
    </xf>
    <xf numFmtId="0" fontId="17" fillId="0" borderId="15" xfId="0" applyFont="1" applyBorder="1">
      <alignment vertical="top" wrapText="1"/>
    </xf>
    <xf numFmtId="0" fontId="17" fillId="0" borderId="0" xfId="0" applyFont="1" applyBorder="1">
      <alignment vertical="top" wrapText="1"/>
    </xf>
    <xf numFmtId="0" fontId="17" fillId="0" borderId="16" xfId="0" applyFont="1" applyBorder="1">
      <alignment vertical="top" wrapText="1"/>
    </xf>
    <xf numFmtId="0" fontId="17" fillId="0" borderId="17" xfId="0" applyFont="1" applyBorder="1">
      <alignment vertical="top" wrapText="1"/>
    </xf>
    <xf numFmtId="0" fontId="17" fillId="0" borderId="22" xfId="0" applyFont="1" applyBorder="1">
      <alignment vertical="top" wrapText="1"/>
    </xf>
    <xf numFmtId="0" fontId="17" fillId="0" borderId="18" xfId="0" applyFont="1" applyBorder="1">
      <alignment vertical="top"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45" fillId="0" borderId="3" xfId="0" applyNumberFormat="1" applyFont="1" applyFill="1" applyBorder="1" applyAlignment="1">
      <alignment vertical="center" wrapText="1"/>
    </xf>
    <xf numFmtId="0" fontId="16" fillId="0" borderId="0" xfId="1"/>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4" fillId="2" borderId="3" xfId="0" applyNumberFormat="1" applyFont="1" applyFill="1" applyBorder="1" applyAlignment="1">
      <alignment horizontal="left" vertical="center" wrapText="1"/>
    </xf>
    <xf numFmtId="0" fontId="25" fillId="0" borderId="0" xfId="0" applyFont="1" applyBorder="1" applyAlignment="1"/>
    <xf numFmtId="0" fontId="25" fillId="0" borderId="7" xfId="0" applyFont="1" applyBorder="1" applyAlignment="1"/>
    <xf numFmtId="0" fontId="40" fillId="6"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46" fillId="4" borderId="3" xfId="0" applyNumberFormat="1" applyFont="1" applyFill="1" applyBorder="1" applyAlignment="1">
      <alignment horizontal="center" vertical="center" wrapText="1"/>
    </xf>
    <xf numFmtId="0" fontId="46" fillId="2" borderId="0" xfId="0" applyFont="1" applyFill="1">
      <alignment vertical="top" wrapText="1"/>
    </xf>
    <xf numFmtId="0" fontId="0" fillId="0" borderId="3" xfId="0" applyBorder="1" applyAlignment="1">
      <alignment horizontal="left" vertical="top" wrapText="1"/>
    </xf>
    <xf numFmtId="0" fontId="1" fillId="0" borderId="19" xfId="0" applyFont="1" applyBorder="1" applyAlignment="1">
      <alignment horizontal="left" vertical="center" wrapText="1"/>
    </xf>
    <xf numFmtId="0" fontId="35" fillId="4" borderId="35" xfId="0" applyFont="1" applyFill="1" applyBorder="1" applyAlignment="1">
      <alignment horizontal="center" vertical="center" wrapText="1"/>
    </xf>
    <xf numFmtId="0" fontId="35" fillId="4" borderId="36" xfId="0" applyFont="1" applyFill="1" applyBorder="1" applyAlignment="1">
      <alignment horizontal="center" vertical="center" wrapText="1"/>
    </xf>
    <xf numFmtId="9" fontId="35" fillId="4" borderId="28" xfId="0" applyNumberFormat="1" applyFont="1" applyFill="1" applyBorder="1" applyAlignment="1">
      <alignment horizontal="center" vertical="center" wrapText="1"/>
    </xf>
    <xf numFmtId="0" fontId="35" fillId="4" borderId="28" xfId="0" applyFont="1" applyFill="1" applyBorder="1" applyAlignment="1">
      <alignment horizontal="center" vertical="center" wrapText="1"/>
    </xf>
    <xf numFmtId="0" fontId="25" fillId="0" borderId="38" xfId="0" applyFont="1" applyBorder="1" applyAlignment="1">
      <alignment vertical="center"/>
    </xf>
    <xf numFmtId="0" fontId="25" fillId="0" borderId="21" xfId="0" applyFont="1" applyBorder="1" applyAlignment="1">
      <alignment horizontal="center" vertical="center" wrapText="1"/>
    </xf>
    <xf numFmtId="9" fontId="25" fillId="0" borderId="39" xfId="0" applyNumberFormat="1" applyFont="1" applyBorder="1" applyAlignment="1">
      <alignment horizontal="center" vertical="center" wrapText="1"/>
    </xf>
    <xf numFmtId="0" fontId="25" fillId="0" borderId="29" xfId="0" applyFont="1" applyBorder="1" applyAlignment="1">
      <alignment vertical="center"/>
    </xf>
    <xf numFmtId="0" fontId="25" fillId="0" borderId="3"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29" xfId="0" applyFont="1" applyBorder="1" applyAlignment="1">
      <alignment vertical="center" wrapText="1"/>
    </xf>
    <xf numFmtId="0" fontId="25" fillId="0" borderId="33" xfId="0" applyFont="1" applyBorder="1" applyAlignment="1">
      <alignment vertical="center" wrapText="1"/>
    </xf>
    <xf numFmtId="0" fontId="25" fillId="0" borderId="19" xfId="0" applyFont="1" applyBorder="1" applyAlignment="1">
      <alignment horizontal="center" vertical="center" wrapText="1"/>
    </xf>
    <xf numFmtId="9" fontId="25" fillId="0" borderId="34" xfId="0" applyNumberFormat="1" applyFont="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7" fillId="16" borderId="3" xfId="0" applyFont="1" applyFill="1" applyBorder="1">
      <alignment vertical="top" wrapText="1"/>
    </xf>
    <xf numFmtId="0" fontId="17" fillId="0" borderId="3" xfId="0" applyFont="1" applyBorder="1" applyAlignment="1">
      <alignment horizontal="left" vertical="top" wrapText="1"/>
    </xf>
    <xf numFmtId="0" fontId="12" fillId="2" borderId="3" xfId="0" applyFont="1" applyFill="1" applyBorder="1" applyAlignment="1">
      <alignment horizontal="center" vertical="center" wrapText="1"/>
    </xf>
    <xf numFmtId="0" fontId="21"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21" fillId="2" borderId="3" xfId="0" applyFont="1" applyFill="1" applyBorder="1">
      <alignment vertical="top" wrapText="1"/>
    </xf>
    <xf numFmtId="0" fontId="12" fillId="2" borderId="3" xfId="0" applyFont="1" applyFill="1" applyBorder="1">
      <alignment vertical="top" wrapText="1"/>
    </xf>
    <xf numFmtId="0" fontId="17"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 xfId="0" applyFont="1" applyBorder="1">
      <alignment vertical="top" wrapText="1"/>
    </xf>
    <xf numFmtId="0" fontId="12" fillId="2" borderId="45"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35" fillId="0" borderId="15" xfId="0" applyFont="1" applyBorder="1" applyAlignment="1">
      <alignment vertical="center" wrapText="1"/>
    </xf>
    <xf numFmtId="0" fontId="35" fillId="0" borderId="0" xfId="0" applyFont="1" applyBorder="1" applyAlignment="1">
      <alignment vertical="center" wrapText="1"/>
    </xf>
    <xf numFmtId="0" fontId="25" fillId="0" borderId="0" xfId="0" applyFont="1" applyFill="1" applyBorder="1" applyAlignment="1">
      <alignment horizontal="left" vertical="center"/>
    </xf>
    <xf numFmtId="0" fontId="35" fillId="0" borderId="25" xfId="0" applyFont="1" applyFill="1" applyBorder="1" applyAlignment="1">
      <alignment vertical="center" wrapText="1"/>
    </xf>
    <xf numFmtId="0" fontId="40" fillId="32" borderId="25" xfId="0" applyFont="1" applyFill="1" applyBorder="1" applyAlignment="1">
      <alignment horizontal="center" vertical="center" wrapText="1"/>
    </xf>
    <xf numFmtId="0" fontId="8" fillId="34" borderId="25" xfId="0" applyNumberFormat="1" applyFont="1" applyFill="1" applyBorder="1" applyAlignment="1">
      <alignment horizontal="center" vertical="center" wrapText="1"/>
    </xf>
    <xf numFmtId="0" fontId="17" fillId="34" borderId="45" xfId="0" applyFont="1" applyFill="1" applyBorder="1" applyAlignment="1">
      <alignment horizontal="left" vertical="top" wrapText="1"/>
    </xf>
    <xf numFmtId="0" fontId="17" fillId="34" borderId="45" xfId="0" applyFont="1" applyFill="1" applyBorder="1">
      <alignment vertical="top" wrapText="1"/>
    </xf>
    <xf numFmtId="0" fontId="17" fillId="34" borderId="46" xfId="0" applyFont="1" applyFill="1" applyBorder="1" applyAlignment="1">
      <alignment horizontal="left" vertical="top" wrapText="1"/>
    </xf>
    <xf numFmtId="0" fontId="13" fillId="2" borderId="1" xfId="0" applyNumberFormat="1" applyFont="1" applyFill="1" applyBorder="1" applyAlignment="1">
      <alignment horizontal="center" vertical="center" wrapText="1"/>
    </xf>
    <xf numFmtId="1" fontId="15"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40" fillId="32" borderId="49" xfId="0" applyFont="1" applyFill="1" applyBorder="1" applyAlignment="1">
      <alignment horizontal="center" vertical="center" wrapText="1"/>
    </xf>
    <xf numFmtId="0" fontId="40" fillId="32" borderId="50" xfId="0" applyFont="1" applyFill="1" applyBorder="1" applyAlignment="1">
      <alignment horizontal="center" vertical="center" wrapText="1"/>
    </xf>
    <xf numFmtId="0" fontId="1" fillId="33" borderId="41" xfId="0" applyNumberFormat="1" applyFont="1" applyFill="1" applyBorder="1" applyAlignment="1">
      <alignment wrapText="1"/>
    </xf>
    <xf numFmtId="0" fontId="1" fillId="33" borderId="42" xfId="0" applyNumberFormat="1" applyFont="1" applyFill="1" applyBorder="1" applyAlignment="1">
      <alignment wrapText="1"/>
    </xf>
    <xf numFmtId="0" fontId="40" fillId="35" borderId="50" xfId="0" applyFont="1" applyFill="1" applyBorder="1" applyAlignment="1">
      <alignment horizontal="center" vertical="center" wrapText="1"/>
    </xf>
    <xf numFmtId="0" fontId="40" fillId="32" borderId="51" xfId="0" applyFont="1" applyFill="1" applyBorder="1" applyAlignment="1">
      <alignment horizontal="center" vertical="center" wrapText="1"/>
    </xf>
    <xf numFmtId="0" fontId="40" fillId="32" borderId="40"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26" xfId="0" applyFont="1" applyBorder="1" applyAlignment="1">
      <alignment horizontal="center" vertical="center" wrapText="1"/>
    </xf>
    <xf numFmtId="0" fontId="44" fillId="0" borderId="5" xfId="0" applyFont="1" applyBorder="1" applyAlignment="1">
      <alignment vertical="center" wrapText="1"/>
    </xf>
    <xf numFmtId="0" fontId="25" fillId="0" borderId="5" xfId="0" applyFont="1" applyBorder="1" applyAlignment="1">
      <alignment vertical="center" wrapText="1"/>
    </xf>
    <xf numFmtId="166" fontId="25" fillId="25" borderId="3" xfId="0" applyNumberFormat="1" applyFont="1" applyFill="1" applyBorder="1" applyAlignment="1">
      <alignment horizontal="left" vertical="top" wrapText="1"/>
    </xf>
    <xf numFmtId="0" fontId="25" fillId="24" borderId="3" xfId="0" applyFont="1" applyFill="1" applyBorder="1" applyAlignment="1">
      <alignment horizontal="left"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7" borderId="3" xfId="0" applyFont="1" applyFill="1" applyBorder="1" applyAlignment="1">
      <alignment horizontal="left" vertical="top" wrapText="1"/>
    </xf>
    <xf numFmtId="1" fontId="25" fillId="30" borderId="3" xfId="0" applyNumberFormat="1" applyFont="1" applyFill="1" applyBorder="1" applyAlignment="1">
      <alignment horizontal="left" vertical="top" wrapText="1"/>
    </xf>
    <xf numFmtId="0" fontId="25" fillId="30" borderId="3" xfId="0" applyFont="1" applyFill="1" applyBorder="1" applyAlignment="1">
      <alignment horizontal="left" vertical="top" wrapText="1"/>
    </xf>
    <xf numFmtId="0" fontId="25" fillId="31"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20" borderId="3"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1" borderId="3" xfId="0" applyFont="1" applyFill="1" applyBorder="1" applyAlignment="1">
      <alignment horizontal="left" vertical="top" wrapText="1"/>
    </xf>
    <xf numFmtId="1" fontId="25" fillId="23" borderId="3" xfId="0" applyNumberFormat="1" applyFont="1" applyFill="1" applyBorder="1" applyAlignment="1">
      <alignment horizontal="left" vertical="top" wrapText="1"/>
    </xf>
    <xf numFmtId="0" fontId="35" fillId="24" borderId="3"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6"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25" fillId="26" borderId="3" xfId="0" applyFont="1" applyFill="1" applyBorder="1" applyAlignment="1">
      <alignment horizontal="left" vertical="top"/>
    </xf>
    <xf numFmtId="0" fontId="25" fillId="20" borderId="3" xfId="0" applyFont="1" applyFill="1" applyBorder="1" applyAlignment="1">
      <alignment horizontal="left" vertical="top"/>
    </xf>
    <xf numFmtId="0" fontId="1" fillId="26" borderId="3" xfId="0" applyFont="1" applyFill="1" applyBorder="1" applyAlignment="1">
      <alignment horizontal="left" vertical="top" wrapText="1"/>
    </xf>
    <xf numFmtId="0" fontId="1" fillId="28" borderId="3" xfId="0" applyFont="1" applyFill="1" applyBorder="1" applyAlignment="1">
      <alignment horizontal="left" vertical="top" wrapText="1"/>
    </xf>
    <xf numFmtId="0" fontId="25" fillId="0" borderId="0" xfId="0" applyFont="1" applyFill="1">
      <alignment vertical="top" wrapText="1"/>
    </xf>
    <xf numFmtId="0" fontId="25" fillId="0" borderId="24" xfId="0" applyFont="1" applyFill="1" applyBorder="1">
      <alignment vertical="top" wrapText="1"/>
    </xf>
    <xf numFmtId="0" fontId="35" fillId="0" borderId="0" xfId="0" applyFont="1" applyFill="1" applyBorder="1">
      <alignment vertical="top" wrapText="1"/>
    </xf>
    <xf numFmtId="1" fontId="25" fillId="0" borderId="0" xfId="0" applyNumberFormat="1" applyFont="1" applyFill="1">
      <alignment vertical="top" wrapText="1"/>
    </xf>
    <xf numFmtId="0" fontId="25" fillId="0" borderId="8" xfId="0" applyFont="1" applyFill="1" applyBorder="1">
      <alignment vertical="top" wrapText="1"/>
    </xf>
    <xf numFmtId="0" fontId="1" fillId="0" borderId="0" xfId="0" applyFont="1">
      <alignment vertical="top" wrapText="1"/>
    </xf>
    <xf numFmtId="0" fontId="1" fillId="27" borderId="3" xfId="0" applyFont="1" applyFill="1" applyBorder="1" applyAlignment="1">
      <alignment horizontal="left" vertical="top" wrapText="1"/>
    </xf>
    <xf numFmtId="1" fontId="1" fillId="28" borderId="3" xfId="0" applyNumberFormat="1" applyFont="1" applyFill="1" applyBorder="1" applyAlignment="1">
      <alignment horizontal="left" vertical="top" wrapText="1"/>
    </xf>
    <xf numFmtId="0" fontId="1" fillId="31" borderId="3" xfId="0" applyFont="1" applyFill="1" applyBorder="1" applyAlignment="1">
      <alignment horizontal="left" vertical="top" wrapText="1"/>
    </xf>
    <xf numFmtId="1" fontId="1" fillId="0" borderId="0" xfId="0" applyNumberFormat="1" applyFont="1">
      <alignment vertical="top" wrapText="1"/>
    </xf>
    <xf numFmtId="0" fontId="35" fillId="0" borderId="3" xfId="0" applyFont="1" applyBorder="1" applyAlignment="1">
      <alignment horizontal="left" vertical="top" wrapText="1"/>
    </xf>
    <xf numFmtId="0" fontId="35" fillId="20" borderId="3" xfId="0" applyFont="1" applyFill="1" applyBorder="1" applyAlignment="1">
      <alignment horizontal="left" vertical="top" wrapText="1"/>
    </xf>
    <xf numFmtId="0" fontId="35" fillId="23" borderId="3" xfId="0" applyFont="1" applyFill="1" applyBorder="1" applyAlignment="1">
      <alignment horizontal="left" vertical="top" wrapText="1"/>
    </xf>
    <xf numFmtId="1" fontId="35" fillId="23" borderId="3" xfId="0" applyNumberFormat="1" applyFont="1" applyFill="1" applyBorder="1" applyAlignment="1">
      <alignment horizontal="left" vertical="top" wrapText="1"/>
    </xf>
    <xf numFmtId="0" fontId="35" fillId="25" borderId="3" xfId="0" applyFont="1" applyFill="1" applyBorder="1" applyAlignment="1">
      <alignment horizontal="left" vertical="top" wrapText="1"/>
    </xf>
    <xf numFmtId="0" fontId="18" fillId="0" borderId="0" xfId="0" applyFont="1">
      <alignment vertical="top" wrapText="1"/>
    </xf>
    <xf numFmtId="1" fontId="25" fillId="22" borderId="3" xfId="0" applyNumberFormat="1" applyFont="1" applyFill="1" applyBorder="1" applyAlignment="1">
      <alignment horizontal="left" vertical="top" wrapText="1"/>
    </xf>
    <xf numFmtId="0" fontId="0" fillId="0" borderId="0" xfId="0" applyFill="1">
      <alignment vertical="top"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6" fillId="37" borderId="5" xfId="0" applyFont="1" applyFill="1" applyBorder="1" applyAlignment="1">
      <alignment horizontal="center" vertical="center" wrapText="1"/>
    </xf>
    <xf numFmtId="0" fontId="15" fillId="37" borderId="30" xfId="0" applyFont="1" applyFill="1" applyBorder="1" applyAlignment="1">
      <alignment horizontal="center" vertical="center" wrapText="1"/>
    </xf>
    <xf numFmtId="0" fontId="17" fillId="37" borderId="30"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7" fillId="9" borderId="3" xfId="0" applyFont="1" applyFill="1" applyBorder="1" applyAlignment="1">
      <alignment vertical="center" wrapText="1"/>
    </xf>
    <xf numFmtId="0" fontId="9" fillId="9" borderId="3" xfId="0" applyFont="1" applyFill="1" applyBorder="1" applyAlignment="1">
      <alignment vertical="center" wrapText="1"/>
    </xf>
    <xf numFmtId="0" fontId="1" fillId="9" borderId="3" xfId="0" applyFont="1" applyFill="1" applyBorder="1" applyAlignment="1">
      <alignment vertical="center" wrapText="1"/>
    </xf>
    <xf numFmtId="49" fontId="25" fillId="0" borderId="6" xfId="8" applyNumberFormat="1" applyFont="1" applyBorder="1" applyAlignment="1">
      <alignment horizontal="center" vertical="center" wrapText="1"/>
    </xf>
    <xf numFmtId="0" fontId="25" fillId="0" borderId="0" xfId="8" applyFont="1"/>
    <xf numFmtId="49" fontId="25" fillId="0" borderId="5" xfId="8" applyNumberFormat="1" applyFont="1" applyBorder="1" applyAlignment="1">
      <alignment horizontal="center" vertical="center" wrapText="1"/>
    </xf>
    <xf numFmtId="0" fontId="25" fillId="0" borderId="5" xfId="8" applyFont="1" applyBorder="1" applyAlignment="1">
      <alignment horizontal="center" vertical="center" wrapText="1"/>
    </xf>
    <xf numFmtId="0" fontId="25" fillId="0" borderId="0" xfId="0" applyFont="1" applyBorder="1" applyAlignment="1">
      <alignment vertical="top"/>
    </xf>
    <xf numFmtId="10" fontId="25" fillId="0" borderId="0" xfId="0" applyNumberFormat="1" applyFont="1" applyBorder="1" applyAlignment="1">
      <alignment vertical="top"/>
    </xf>
    <xf numFmtId="0" fontId="25" fillId="0" borderId="3" xfId="0" applyFont="1" applyBorder="1" applyAlignment="1"/>
    <xf numFmtId="0" fontId="38" fillId="0" borderId="0" xfId="0" pivotButton="1" applyFont="1">
      <alignment vertical="top" wrapText="1"/>
    </xf>
    <xf numFmtId="0" fontId="38" fillId="0" borderId="0" xfId="0" applyFont="1" applyAlignment="1">
      <alignment horizontal="left" vertical="top" wrapText="1"/>
    </xf>
    <xf numFmtId="165" fontId="38" fillId="0" borderId="0" xfId="0" applyNumberFormat="1" applyFont="1" applyAlignment="1">
      <alignment horizontal="left" vertical="top" wrapText="1"/>
    </xf>
    <xf numFmtId="0" fontId="25" fillId="0" borderId="3" xfId="0" applyNumberFormat="1" applyFont="1" applyBorder="1" applyAlignment="1">
      <alignment horizontal="center" vertical="center" wrapText="1"/>
    </xf>
    <xf numFmtId="0" fontId="17" fillId="12" borderId="3" xfId="0" applyNumberFormat="1" applyFont="1" applyFill="1" applyBorder="1" applyAlignment="1">
      <alignment vertical="center" wrapText="1"/>
    </xf>
    <xf numFmtId="0" fontId="0" fillId="0" borderId="0" xfId="0" applyAlignment="1">
      <alignment vertical="center" wrapText="1" readingOrder="1"/>
    </xf>
    <xf numFmtId="0" fontId="18" fillId="0" borderId="0" xfId="0" applyFont="1" applyAlignment="1">
      <alignment vertical="center" wrapText="1" readingOrder="1"/>
    </xf>
    <xf numFmtId="0" fontId="42" fillId="5" borderId="3" xfId="15" applyFont="1" applyFill="1" applyBorder="1" applyAlignment="1">
      <alignment vertical="center" wrapText="1"/>
    </xf>
    <xf numFmtId="0" fontId="42" fillId="0" borderId="0" xfId="15" applyFont="1" applyFill="1" applyBorder="1" applyAlignment="1">
      <alignment vertical="center" wrapText="1"/>
    </xf>
    <xf numFmtId="0" fontId="16" fillId="0" borderId="19" xfId="14" applyBorder="1"/>
    <xf numFmtId="0" fontId="55" fillId="0" borderId="16" xfId="0" applyFont="1" applyBorder="1" applyAlignment="1">
      <alignment horizontal="center" vertical="center" wrapText="1" readingOrder="1"/>
    </xf>
    <xf numFmtId="0" fontId="25" fillId="0" borderId="16" xfId="0" applyFont="1" applyBorder="1" applyAlignment="1">
      <alignment horizontal="left" vertical="center" wrapText="1" readingOrder="1"/>
    </xf>
    <xf numFmtId="0" fontId="0" fillId="0" borderId="16" xfId="0" applyBorder="1" applyAlignment="1">
      <alignment horizontal="left" vertical="center" wrapText="1" readingOrder="1"/>
    </xf>
    <xf numFmtId="0" fontId="1" fillId="0" borderId="16" xfId="0" applyFont="1" applyBorder="1" applyAlignment="1">
      <alignment vertical="center" wrapText="1" readingOrder="1"/>
    </xf>
    <xf numFmtId="0" fontId="22" fillId="0" borderId="16" xfId="17" applyBorder="1" applyAlignment="1">
      <alignment horizontal="left" vertical="center" wrapText="1" readingOrder="1"/>
    </xf>
    <xf numFmtId="0" fontId="0" fillId="0" borderId="16" xfId="0" applyBorder="1">
      <alignment vertical="top" wrapText="1"/>
    </xf>
    <xf numFmtId="0" fontId="22" fillId="0" borderId="16" xfId="17" applyBorder="1">
      <alignment vertical="top" wrapText="1"/>
    </xf>
    <xf numFmtId="0" fontId="0" fillId="0" borderId="16" xfId="0" applyBorder="1" applyAlignment="1">
      <alignment vertical="center" wrapText="1" readingOrder="1"/>
    </xf>
    <xf numFmtId="0" fontId="1" fillId="0" borderId="18" xfId="0" applyFont="1" applyBorder="1" applyAlignment="1">
      <alignment vertical="center" wrapText="1" readingOrder="1"/>
    </xf>
    <xf numFmtId="0" fontId="56" fillId="0" borderId="0" xfId="14" applyFont="1" applyAlignment="1">
      <alignment shrinkToFit="1"/>
    </xf>
    <xf numFmtId="0" fontId="21" fillId="0" borderId="0" xfId="0" applyFont="1" applyAlignment="1">
      <alignment horizontal="center" vertical="center" shrinkToFit="1"/>
    </xf>
    <xf numFmtId="0" fontId="20" fillId="0" borderId="0" xfId="0" applyFont="1" applyFill="1" applyBorder="1" applyAlignment="1">
      <alignment vertical="center" shrinkToFit="1"/>
    </xf>
    <xf numFmtId="0" fontId="21" fillId="0" borderId="0" xfId="0" applyFont="1" applyAlignment="1">
      <alignment vertical="top" shrinkToFit="1"/>
    </xf>
    <xf numFmtId="0" fontId="57" fillId="0" borderId="0" xfId="0" applyNumberFormat="1" applyFont="1" applyAlignment="1">
      <alignment shrinkToFit="1"/>
    </xf>
    <xf numFmtId="0" fontId="21" fillId="0" borderId="0" xfId="0" applyFont="1" applyAlignment="1" applyProtection="1">
      <alignment vertical="top" shrinkToFit="1"/>
    </xf>
    <xf numFmtId="0" fontId="12" fillId="0" borderId="0" xfId="0" applyFont="1" applyAlignment="1" applyProtection="1">
      <alignment horizontal="center" vertical="center" shrinkToFit="1"/>
    </xf>
    <xf numFmtId="0" fontId="20" fillId="0" borderId="0" xfId="0" applyFont="1" applyAlignment="1" applyProtection="1">
      <alignment vertical="center" shrinkToFit="1"/>
    </xf>
    <xf numFmtId="0" fontId="21" fillId="0" borderId="0" xfId="0" applyFont="1" applyFill="1" applyAlignment="1">
      <alignment vertical="top" shrinkToFit="1"/>
    </xf>
    <xf numFmtId="0" fontId="21" fillId="0" borderId="0" xfId="0" applyFont="1" applyAlignment="1">
      <alignment horizontal="left" vertical="center" shrinkToFit="1"/>
    </xf>
    <xf numFmtId="0" fontId="20" fillId="0" borderId="3" xfId="0" applyFont="1" applyBorder="1" applyAlignment="1">
      <alignment horizontal="left" vertical="top" shrinkToFit="1"/>
    </xf>
    <xf numFmtId="0" fontId="20" fillId="0" borderId="0" xfId="0" applyFont="1" applyFill="1" applyAlignment="1">
      <alignment vertical="top" shrinkToFit="1"/>
    </xf>
    <xf numFmtId="0" fontId="20" fillId="0" borderId="0" xfId="0" applyFont="1" applyAlignment="1">
      <alignment vertical="top" shrinkToFit="1"/>
    </xf>
    <xf numFmtId="0" fontId="49" fillId="0" borderId="0" xfId="0" applyFont="1" applyAlignment="1">
      <alignment horizontal="center" vertical="center" wrapText="1"/>
    </xf>
    <xf numFmtId="0" fontId="16" fillId="0" borderId="0" xfId="1" applyAlignment="1">
      <alignment horizontal="left"/>
    </xf>
    <xf numFmtId="0" fontId="25" fillId="0" borderId="0" xfId="0" applyFont="1" applyAlignment="1">
      <alignment horizontal="left" vertical="top" wrapText="1"/>
    </xf>
    <xf numFmtId="0" fontId="25" fillId="0" borderId="0" xfId="0" applyFont="1" applyAlignment="1">
      <alignment horizontal="left" vertical="center" wrapText="1" readingOrder="1"/>
    </xf>
    <xf numFmtId="0" fontId="58" fillId="0" borderId="0" xfId="0" applyFont="1" applyAlignment="1">
      <alignment horizontal="left" vertical="center" wrapText="1"/>
    </xf>
    <xf numFmtId="0" fontId="58" fillId="0" borderId="0" xfId="0" applyFont="1" applyAlignment="1">
      <alignment horizontal="left" vertical="center" wrapText="1" readingOrder="1"/>
    </xf>
    <xf numFmtId="0" fontId="1" fillId="0" borderId="0" xfId="0" applyFont="1" applyAlignment="1">
      <alignment horizontal="left" vertical="center" wrapText="1" indent="2"/>
    </xf>
    <xf numFmtId="0" fontId="60" fillId="0" borderId="0" xfId="1" applyFont="1"/>
    <xf numFmtId="0" fontId="56" fillId="0" borderId="0" xfId="1" applyFont="1" applyAlignment="1">
      <alignment horizontal="left" shrinkToFit="1"/>
    </xf>
    <xf numFmtId="0" fontId="37" fillId="9" borderId="3" xfId="0" applyFont="1" applyFill="1" applyBorder="1" applyAlignment="1">
      <alignment vertical="center" wrapText="1"/>
    </xf>
    <xf numFmtId="0" fontId="25" fillId="9" borderId="3" xfId="0" applyFont="1" applyFill="1" applyBorder="1" applyAlignment="1">
      <alignment vertical="center" wrapText="1"/>
    </xf>
    <xf numFmtId="0" fontId="3" fillId="38" borderId="3" xfId="0" applyNumberFormat="1" applyFont="1" applyFill="1" applyBorder="1" applyAlignment="1">
      <alignment horizontal="center" vertical="center" wrapText="1"/>
    </xf>
    <xf numFmtId="1" fontId="61" fillId="0" borderId="3" xfId="0" applyNumberFormat="1" applyFont="1" applyFill="1" applyBorder="1" applyAlignment="1">
      <alignment vertical="center" wrapText="1"/>
    </xf>
    <xf numFmtId="0" fontId="61" fillId="39" borderId="3" xfId="0" applyFont="1" applyFill="1" applyBorder="1" applyAlignment="1">
      <alignment horizontal="left" vertical="center" wrapText="1"/>
    </xf>
    <xf numFmtId="0" fontId="62" fillId="39" borderId="3" xfId="0" applyFont="1" applyFill="1" applyBorder="1" applyAlignment="1">
      <alignment vertical="center" wrapText="1"/>
    </xf>
    <xf numFmtId="0" fontId="61" fillId="0" borderId="3" xfId="0" applyFont="1" applyBorder="1" applyAlignment="1">
      <alignment horizontal="left" vertical="center" wrapText="1"/>
    </xf>
    <xf numFmtId="1" fontId="62" fillId="39" borderId="3" xfId="0" applyNumberFormat="1" applyFont="1" applyFill="1" applyBorder="1" applyAlignment="1">
      <alignment vertical="center" wrapText="1"/>
    </xf>
    <xf numFmtId="1" fontId="61" fillId="0" borderId="3" xfId="0" applyNumberFormat="1" applyFont="1" applyBorder="1" applyAlignment="1">
      <alignment horizontal="left" vertical="center" wrapText="1"/>
    </xf>
    <xf numFmtId="1" fontId="61" fillId="39" borderId="3" xfId="0" applyNumberFormat="1" applyFont="1" applyFill="1" applyBorder="1" applyAlignment="1">
      <alignment vertical="center" wrapText="1"/>
    </xf>
    <xf numFmtId="1" fontId="61" fillId="0" borderId="3" xfId="0" applyNumberFormat="1" applyFont="1" applyBorder="1" applyAlignment="1">
      <alignment vertical="center" wrapText="1"/>
    </xf>
    <xf numFmtId="0" fontId="62" fillId="40" borderId="3" xfId="0" applyFont="1" applyFill="1" applyBorder="1" applyAlignment="1">
      <alignment vertical="center" wrapText="1"/>
    </xf>
    <xf numFmtId="1" fontId="61" fillId="38" borderId="3" xfId="0" applyNumberFormat="1" applyFont="1" applyFill="1" applyBorder="1" applyAlignment="1">
      <alignment vertical="center" wrapText="1"/>
    </xf>
    <xf numFmtId="1" fontId="62" fillId="0" borderId="3" xfId="0" applyNumberFormat="1" applyFont="1" applyBorder="1" applyAlignment="1">
      <alignment vertical="center" wrapText="1"/>
    </xf>
    <xf numFmtId="0" fontId="61" fillId="0" borderId="3" xfId="0" applyFont="1" applyBorder="1" applyAlignment="1">
      <alignment vertical="center" wrapText="1"/>
    </xf>
    <xf numFmtId="1" fontId="3" fillId="38" borderId="3" xfId="0" applyNumberFormat="1" applyFont="1" applyFill="1" applyBorder="1" applyAlignment="1">
      <alignment vertical="center" wrapText="1"/>
    </xf>
    <xf numFmtId="0" fontId="61" fillId="39" borderId="3" xfId="0" applyFont="1" applyFill="1" applyBorder="1" applyAlignment="1">
      <alignment vertical="center" wrapText="1"/>
    </xf>
    <xf numFmtId="0" fontId="14" fillId="0" borderId="3" xfId="0" applyFont="1" applyFill="1" applyBorder="1" applyAlignment="1">
      <alignment vertical="center" wrapText="1"/>
    </xf>
    <xf numFmtId="0" fontId="25" fillId="0" borderId="3" xfId="0" applyFont="1" applyFill="1" applyBorder="1" applyAlignment="1">
      <alignment vertical="center" wrapText="1"/>
    </xf>
    <xf numFmtId="0" fontId="61" fillId="0" borderId="3" xfId="0" applyFont="1" applyFill="1" applyBorder="1" applyAlignment="1">
      <alignment horizontal="left" vertical="center" wrapText="1"/>
    </xf>
    <xf numFmtId="1" fontId="62" fillId="0" borderId="3" xfId="0" applyNumberFormat="1" applyFont="1" applyFill="1" applyBorder="1" applyAlignment="1">
      <alignment vertical="center" wrapText="1"/>
    </xf>
    <xf numFmtId="1" fontId="3" fillId="0" borderId="3" xfId="0" applyNumberFormat="1" applyFont="1" applyFill="1" applyBorder="1" applyAlignment="1">
      <alignment vertical="center" wrapText="1"/>
    </xf>
    <xf numFmtId="0" fontId="3" fillId="38" borderId="3" xfId="0" applyNumberFormat="1" applyFont="1" applyFill="1" applyBorder="1" applyAlignment="1">
      <alignment horizontal="left" vertical="center" wrapText="1"/>
    </xf>
    <xf numFmtId="0" fontId="61" fillId="0" borderId="3" xfId="0" applyFont="1" applyFill="1" applyBorder="1" applyAlignment="1">
      <alignment horizontal="left" vertical="top" wrapText="1"/>
    </xf>
    <xf numFmtId="0" fontId="50" fillId="15" borderId="1" xfId="0" applyFont="1" applyFill="1" applyBorder="1" applyAlignment="1">
      <alignment horizontal="center" vertical="center" wrapText="1"/>
    </xf>
    <xf numFmtId="0" fontId="50" fillId="15" borderId="2"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2" fillId="5" borderId="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25" fillId="0" borderId="3" xfId="0" applyFont="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7" fillId="15" borderId="3" xfId="0" applyNumberFormat="1" applyFont="1" applyFill="1" applyBorder="1" applyAlignment="1">
      <alignment horizontal="left" vertical="center" wrapText="1"/>
    </xf>
    <xf numFmtId="0" fontId="53" fillId="4" borderId="3"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36" fillId="0" borderId="3" xfId="0" applyFont="1" applyBorder="1" applyAlignment="1">
      <alignment horizontal="left" vertical="center" wrapText="1"/>
    </xf>
    <xf numFmtId="0" fontId="22" fillId="0" borderId="3" xfId="17" applyNumberForma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22" fillId="0" borderId="1" xfId="17" applyNumberFormat="1" applyFill="1" applyBorder="1" applyAlignment="1">
      <alignment horizontal="left" vertical="center" wrapText="1"/>
    </xf>
    <xf numFmtId="0" fontId="14" fillId="5" borderId="1" xfId="0" applyNumberFormat="1" applyFont="1" applyFill="1" applyBorder="1" applyAlignment="1">
      <alignment horizontal="left" vertical="center" wrapText="1"/>
    </xf>
    <xf numFmtId="0" fontId="14" fillId="5" borderId="4" xfId="0" applyNumberFormat="1" applyFont="1" applyFill="1" applyBorder="1" applyAlignment="1">
      <alignment horizontal="left" vertical="center" wrapText="1"/>
    </xf>
    <xf numFmtId="0" fontId="14" fillId="5" borderId="57" xfId="0" applyNumberFormat="1" applyFont="1" applyFill="1" applyBorder="1" applyAlignment="1">
      <alignment horizontal="left" vertical="center" wrapText="1"/>
    </xf>
    <xf numFmtId="0" fontId="40" fillId="29" borderId="23" xfId="0" applyFont="1" applyFill="1" applyBorder="1" applyAlignment="1">
      <alignment horizontal="left" vertical="center" wrapText="1"/>
    </xf>
    <xf numFmtId="0" fontId="46" fillId="0" borderId="6" xfId="0" applyFont="1" applyBorder="1">
      <alignment vertical="top" wrapText="1"/>
    </xf>
    <xf numFmtId="0" fontId="25" fillId="9" borderId="1" xfId="0" applyFont="1" applyFill="1" applyBorder="1" applyAlignment="1">
      <alignment vertical="center" wrapText="1"/>
    </xf>
    <xf numFmtId="0" fontId="25" fillId="9" borderId="2" xfId="0" applyFont="1" applyFill="1" applyBorder="1" applyAlignment="1">
      <alignment vertical="center" wrapText="1"/>
    </xf>
    <xf numFmtId="0" fontId="61" fillId="39" borderId="3"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3" fillId="3" borderId="3" xfId="0" applyNumberFormat="1" applyFont="1" applyFill="1" applyBorder="1" applyAlignment="1">
      <alignment horizontal="left" vertical="center" wrapText="1"/>
    </xf>
    <xf numFmtId="0" fontId="61" fillId="0" borderId="3" xfId="0" applyFont="1" applyFill="1" applyBorder="1" applyAlignment="1">
      <alignment horizontal="left" vertical="center" wrapText="1"/>
    </xf>
    <xf numFmtId="0" fontId="17" fillId="16" borderId="3" xfId="0" applyFont="1" applyFill="1" applyBorder="1" applyAlignment="1">
      <alignment horizontal="left" vertical="top" wrapText="1"/>
    </xf>
    <xf numFmtId="0" fontId="17" fillId="16" borderId="1" xfId="0" applyFont="1" applyFill="1" applyBorder="1" applyAlignment="1">
      <alignment horizontal="left" vertical="top" wrapText="1"/>
    </xf>
    <xf numFmtId="0" fontId="12" fillId="2" borderId="3" xfId="0" applyFont="1" applyFill="1" applyBorder="1">
      <alignment vertical="top" wrapText="1"/>
    </xf>
    <xf numFmtId="0" fontId="21" fillId="2" borderId="3" xfId="0" applyFont="1" applyFill="1" applyBorder="1">
      <alignment vertical="top" wrapText="1"/>
    </xf>
    <xf numFmtId="0" fontId="35" fillId="0" borderId="26"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21" fillId="2" borderId="0" xfId="0" applyFont="1" applyFill="1">
      <alignment vertical="top" wrapText="1"/>
    </xf>
    <xf numFmtId="0" fontId="24" fillId="36" borderId="26"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5" fillId="4" borderId="37"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43" fillId="0" borderId="0" xfId="0" applyFont="1" applyAlignment="1">
      <alignment horizontal="center" vertical="center" wrapText="1"/>
    </xf>
    <xf numFmtId="0" fontId="24" fillId="36" borderId="47" xfId="0" applyFont="1" applyFill="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5" fillId="4" borderId="37" xfId="0" applyNumberFormat="1" applyFont="1" applyFill="1" applyBorder="1" applyAlignment="1">
      <alignment horizontal="center" vertical="center" wrapText="1"/>
    </xf>
    <xf numFmtId="0" fontId="35" fillId="4" borderId="27" xfId="0" applyNumberFormat="1" applyFont="1" applyFill="1" applyBorder="1" applyAlignment="1">
      <alignment horizontal="center" vertical="center" wrapText="1"/>
    </xf>
    <xf numFmtId="14" fontId="25" fillId="0" borderId="3" xfId="0" applyNumberFormat="1" applyFont="1" applyFill="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0" fontId="39" fillId="5" borderId="1"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165" fontId="17" fillId="0" borderId="3" xfId="0" applyNumberFormat="1" applyFont="1" applyBorder="1" applyAlignment="1">
      <alignment horizontal="left" vertical="top" wrapText="1"/>
    </xf>
    <xf numFmtId="0" fontId="8" fillId="0" borderId="3" xfId="0" applyFont="1" applyBorder="1" applyAlignment="1">
      <alignment horizontal="left" vertical="center" wrapText="1"/>
    </xf>
    <xf numFmtId="165" fontId="1" fillId="0" borderId="3"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4" borderId="3" xfId="0" applyFont="1" applyFill="1" applyBorder="1" applyAlignment="1">
      <alignment horizontal="left" vertical="top" wrapText="1"/>
    </xf>
    <xf numFmtId="0" fontId="25" fillId="25" borderId="3" xfId="0" applyFont="1" applyFill="1" applyBorder="1" applyAlignment="1">
      <alignment horizontal="left" vertical="top"/>
    </xf>
    <xf numFmtId="0" fontId="25" fillId="22" borderId="1" xfId="0" applyFont="1" applyFill="1" applyBorder="1" applyAlignment="1">
      <alignment horizontal="left" vertical="top" wrapText="1"/>
    </xf>
    <xf numFmtId="0" fontId="25" fillId="22" borderId="2" xfId="0" applyFont="1" applyFill="1" applyBorder="1" applyAlignment="1">
      <alignment horizontal="left" vertical="top" wrapText="1"/>
    </xf>
    <xf numFmtId="0" fontId="7" fillId="17" borderId="17" xfId="0" applyNumberFormat="1" applyFont="1" applyFill="1" applyBorder="1" applyAlignment="1">
      <alignment horizontal="left" vertical="center" wrapText="1"/>
    </xf>
    <xf numFmtId="0" fontId="7" fillId="17" borderId="2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7" fillId="19" borderId="1" xfId="0" applyFont="1" applyFill="1" applyBorder="1" applyAlignment="1">
      <alignment horizontal="left" vertical="center" wrapText="1"/>
    </xf>
    <xf numFmtId="0" fontId="47" fillId="19" borderId="4" xfId="0" applyFont="1" applyFill="1" applyBorder="1" applyAlignment="1">
      <alignment horizontal="left" vertical="center" wrapText="1"/>
    </xf>
    <xf numFmtId="0" fontId="47" fillId="19" borderId="2" xfId="0" applyFont="1" applyFill="1" applyBorder="1" applyAlignment="1">
      <alignment horizontal="left" vertical="center" wrapText="1"/>
    </xf>
    <xf numFmtId="0" fontId="49" fillId="8" borderId="1" xfId="0" applyFont="1" applyFill="1" applyBorder="1" applyAlignment="1">
      <alignment horizontal="left" vertical="center" wrapText="1"/>
    </xf>
    <xf numFmtId="0" fontId="49" fillId="8" borderId="4" xfId="0" applyFont="1" applyFill="1" applyBorder="1" applyAlignment="1">
      <alignment horizontal="left" vertical="center" wrapText="1"/>
    </xf>
    <xf numFmtId="0" fontId="49" fillId="8" borderId="2" xfId="0" applyFont="1" applyFill="1" applyBorder="1" applyAlignment="1">
      <alignment horizontal="left" vertical="center" wrapText="1"/>
    </xf>
  </cellXfs>
  <cellStyles count="22">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17" builtinId="8"/>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2 3 2" xfId="20" xr:uid="{6AAEBB7C-A16D-4249-9E4F-6FACC81B831A}"/>
    <cellStyle name="Normal 3" xfId="8" xr:uid="{00000000-0005-0000-0000-00000B000000}"/>
    <cellStyle name="Normal 3 2" xfId="15" xr:uid="{00000000-0005-0000-0000-00000C000000}"/>
    <cellStyle name="Normal 3 3" xfId="18" xr:uid="{2C2C3AF4-01B0-44C3-912D-283B4E9ED7F5}"/>
    <cellStyle name="Normal 4" xfId="11" xr:uid="{00000000-0005-0000-0000-00000D000000}"/>
    <cellStyle name="Normal 5" xfId="16" xr:uid="{73E5DC28-71E4-4177-B15F-9BC2CC2E8967}"/>
    <cellStyle name="Normal 5 2" xfId="21" xr:uid="{F4E57ED8-7F2E-4DA2-A58C-A62F89B9A23C}"/>
    <cellStyle name="Percent 2" xfId="9" xr:uid="{00000000-0005-0000-0000-00000E000000}"/>
    <cellStyle name="Percent 2 2" xfId="19" xr:uid="{D422489F-F0CB-4E8B-BCD7-FEC0BC7D5D5D}"/>
    <cellStyle name="Percent 3" xfId="12" xr:uid="{00000000-0005-0000-0000-00000F000000}"/>
  </cellStyles>
  <dxfs count="146">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color theme="2" tint="-0.499984740745262"/>
      </font>
      <fill>
        <patternFill>
          <bgColor theme="2"/>
        </patternFill>
      </fill>
    </dxf>
    <dxf>
      <font>
        <strike/>
        <color theme="2" tint="-0.499984740745262"/>
      </font>
    </dxf>
    <dxf>
      <font>
        <color theme="0"/>
      </font>
    </dxf>
    <dxf>
      <font>
        <color theme="0"/>
      </font>
    </dxf>
    <dxf>
      <font>
        <color theme="0"/>
      </font>
    </dxf>
    <dxf>
      <font>
        <color theme="0"/>
      </font>
    </dxf>
    <dxf>
      <font>
        <color theme="0"/>
      </font>
    </dxf>
    <dxf>
      <font>
        <color theme="0"/>
      </font>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b val="0"/>
        <i/>
        <strike/>
        <color theme="2" tint="-9.9948118533890809E-2"/>
      </font>
      <fill>
        <patternFill>
          <bgColor theme="2"/>
        </patternFill>
      </fill>
    </dxf>
    <dxf>
      <font>
        <strike/>
        <color theme="0" tint="-0.34998626667073579"/>
      </font>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numFmt numFmtId="165" formatCode="0;;;@"/>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0.625</c:v>
                </c:pt>
                <c:pt idx="1">
                  <c:v>0.63636363636363635</c:v>
                </c:pt>
                <c:pt idx="2">
                  <c:v>0.77777777777777779</c:v>
                </c:pt>
                <c:pt idx="3">
                  <c:v>0.47058823529411764</c:v>
                </c:pt>
                <c:pt idx="4">
                  <c:v>0.55555555555555558</c:v>
                </c:pt>
                <c:pt idx="5">
                  <c:v>0.91666666666666663</c:v>
                </c:pt>
                <c:pt idx="6">
                  <c:v>0.765625</c:v>
                </c:pt>
                <c:pt idx="7">
                  <c:v>1</c:v>
                </c:pt>
                <c:pt idx="8">
                  <c:v>0.83333333333333337</c:v>
                </c:pt>
                <c:pt idx="9">
                  <c:v>0.80808080808080807</c:v>
                </c:pt>
                <c:pt idx="10">
                  <c:v>1</c:v>
                </c:pt>
                <c:pt idx="11">
                  <c:v>0.71739130434782605</c:v>
                </c:pt>
                <c:pt idx="12">
                  <c:v>0.72916666666666663</c:v>
                </c:pt>
                <c:pt idx="13">
                  <c:v>1</c:v>
                </c:pt>
                <c:pt idx="14">
                  <c:v>0.75</c:v>
                </c:pt>
                <c:pt idx="15">
                  <c:v>1</c:v>
                </c:pt>
                <c:pt idx="16">
                  <c:v>0.65384615384615385</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374900" cy="520700"/>
    <xdr:pic>
      <xdr:nvPicPr>
        <xdr:cNvPr id="2" name="Picture 1" descr="Brandmark of EDUCAUSE ">
          <a:extLst>
            <a:ext uri="{FF2B5EF4-FFF2-40B4-BE49-F238E27FC236}">
              <a16:creationId xmlns:a16="http://schemas.microsoft.com/office/drawing/2014/main" id="{0F2A7CD8-61BD-4287-B755-4B97C5AAE1B5}"/>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583822</xdr:colOff>
      <xdr:row>13</xdr:row>
      <xdr:rowOff>239792</xdr:rowOff>
    </xdr:from>
    <xdr:to>
      <xdr:col>1</xdr:col>
      <xdr:colOff>4576526</xdr:colOff>
      <xdr:row>13</xdr:row>
      <xdr:rowOff>1508074</xdr:rowOff>
    </xdr:to>
    <xdr:pic>
      <xdr:nvPicPr>
        <xdr:cNvPr id="11" name="Picture 10" descr="Visual representation of the information above. ">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583822" y="7707392"/>
          <a:ext cx="5859604" cy="1268282"/>
        </a:xfrm>
        <a:prstGeom prst="rect">
          <a:avLst/>
        </a:prstGeom>
      </xdr:spPr>
    </xdr:pic>
    <xdr:clientData/>
  </xdr:twoCellAnchor>
  <xdr:twoCellAnchor editAs="oneCell">
    <xdr:from>
      <xdr:col>0</xdr:col>
      <xdr:colOff>571500</xdr:colOff>
      <xdr:row>16</xdr:row>
      <xdr:rowOff>254000</xdr:rowOff>
    </xdr:from>
    <xdr:to>
      <xdr:col>2</xdr:col>
      <xdr:colOff>3175</xdr:colOff>
      <xdr:row>16</xdr:row>
      <xdr:rowOff>1358900</xdr:rowOff>
    </xdr:to>
    <xdr:pic>
      <xdr:nvPicPr>
        <xdr:cNvPr id="6" name="Picture 5" descr=" For this example, questions in the HIPAA section become optional based on the answer to QUAL-01. ">
          <a:extLst>
            <a:ext uri="{FF2B5EF4-FFF2-40B4-BE49-F238E27FC236}">
              <a16:creationId xmlns:a16="http://schemas.microsoft.com/office/drawing/2014/main" id="{1F7B47DC-2CB5-2B83-83F9-CDB825EA3424}"/>
            </a:ext>
          </a:extLst>
        </xdr:cNvPr>
        <xdr:cNvPicPr>
          <a:picLocks noChangeAspect="1"/>
        </xdr:cNvPicPr>
      </xdr:nvPicPr>
      <xdr:blipFill>
        <a:blip xmlns:r="http://schemas.openxmlformats.org/officeDocument/2006/relationships" r:embed="rId2"/>
        <a:stretch>
          <a:fillRect/>
        </a:stretch>
      </xdr:blipFill>
      <xdr:spPr>
        <a:xfrm>
          <a:off x="571500" y="10312400"/>
          <a:ext cx="984250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5</xdr:row>
      <xdr:rowOff>323849</xdr:rowOff>
    </xdr:from>
    <xdr:to>
      <xdr:col>4</xdr:col>
      <xdr:colOff>2009774</xdr:colOff>
      <xdr:row>44</xdr:row>
      <xdr:rowOff>161924</xdr:rowOff>
    </xdr:to>
    <xdr:graphicFrame macro="">
      <xdr:nvGraphicFramePr>
        <xdr:cNvPr id="2" name="Chart 1" descr="Graphical representation of the scoring chart that is available in text form on the Analyst Report tab C13:G3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0</xdr:col>
      <xdr:colOff>2330450</xdr:colOff>
      <xdr:row>3</xdr:row>
      <xdr:rowOff>114300</xdr:rowOff>
    </xdr:to>
    <xdr:pic>
      <xdr:nvPicPr>
        <xdr:cNvPr id="2" name="Picture 4" descr="Brandmark of EDUCAUSE ">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H43"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77"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145">
      <pivotArea type="all" dataOnly="0" outline="0" fieldPosition="0"/>
    </format>
    <format dxfId="144">
      <pivotArea dataOnly="0" labelOnly="1" grandRow="1" outline="0" fieldPosition="0"/>
    </format>
    <format dxfId="143">
      <pivotArea type="all" dataOnly="0" outline="0" fieldPosition="0"/>
    </format>
    <format dxfId="142">
      <pivotArea field="0" type="button" dataOnly="0" labelOnly="1" outline="0" axis="axisRow" fieldPosition="1"/>
    </format>
    <format dxfId="141">
      <pivotArea field="1" type="button" dataOnly="0" labelOnly="1" outline="0" axis="axisRow" fieldPosition="2"/>
    </format>
    <format dxfId="140">
      <pivotArea field="2" type="button" dataOnly="0" labelOnly="1" outline="0" axis="axisRow" fieldPosition="3"/>
    </format>
    <format dxfId="139">
      <pivotArea field="20" type="button" dataOnly="0" labelOnly="1" outline="0" axis="axisRow" fieldPosition="5"/>
    </format>
    <format dxfId="138">
      <pivotArea field="21" type="button" dataOnly="0" labelOnly="1" outline="0" axis="axisRow" fieldPosition="6"/>
    </format>
    <format dxfId="137">
      <pivotArea field="22" type="button" dataOnly="0" labelOnly="1" outline="0" axis="axisRow" fieldPosition="7"/>
    </format>
    <format dxfId="136">
      <pivotArea field="23" type="button" dataOnly="0" labelOnly="1" outline="0" axis="axisRow" fieldPosition="8"/>
    </format>
    <format dxfId="135">
      <pivotArea field="24" type="button" dataOnly="0" labelOnly="1" outline="0" axis="axisRow" fieldPosition="9"/>
    </format>
    <format dxfId="134">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n-isac.net/hecvat/cbi.html" TargetMode="External"/><Relationship Id="rId1" Type="http://schemas.openxmlformats.org/officeDocument/2006/relationships/hyperlink" Target="https://www.educause.edu/hecv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accessibility@courseleaf.com" TargetMode="External"/><Relationship Id="rId2" Type="http://schemas.openxmlformats.org/officeDocument/2006/relationships/hyperlink" Target="mailto:info@courseleaf.com" TargetMode="External"/><Relationship Id="rId1" Type="http://schemas.openxmlformats.org/officeDocument/2006/relationships/hyperlink" Target="https://www.leepfrog.com/privacy"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6"/>
  <sheetViews>
    <sheetView showGridLines="0" zoomScaleNormal="100" workbookViewId="0"/>
  </sheetViews>
  <sheetFormatPr defaultColWidth="0" defaultRowHeight="12.75" zeroHeight="1" x14ac:dyDescent="0.2"/>
  <cols>
    <col min="1" max="1" width="105.19921875" style="88" customWidth="1"/>
    <col min="2" max="2" width="6.59765625" style="88" customWidth="1"/>
    <col min="3" max="16384" width="6.59765625" style="88" hidden="1"/>
  </cols>
  <sheetData>
    <row r="1" spans="1:2" x14ac:dyDescent="0.2">
      <c r="A1" s="270" t="s">
        <v>3230</v>
      </c>
    </row>
    <row r="2" spans="1:2" ht="42" customHeight="1" x14ac:dyDescent="0.2">
      <c r="A2" s="260"/>
    </row>
    <row r="3" spans="1:2" ht="19.5" x14ac:dyDescent="0.2">
      <c r="A3" s="261" t="s">
        <v>3208</v>
      </c>
      <c r="B3"/>
    </row>
    <row r="4" spans="1:2" ht="15" x14ac:dyDescent="0.2">
      <c r="A4" s="262"/>
      <c r="B4"/>
    </row>
    <row r="5" spans="1:2" ht="114" x14ac:dyDescent="0.2">
      <c r="A5" s="262" t="s">
        <v>3209</v>
      </c>
      <c r="B5"/>
    </row>
    <row r="6" spans="1:2" ht="15" x14ac:dyDescent="0.2">
      <c r="A6" s="263"/>
      <c r="B6"/>
    </row>
    <row r="7" spans="1:2" ht="57" x14ac:dyDescent="0.2">
      <c r="A7" s="262" t="s">
        <v>3210</v>
      </c>
      <c r="B7"/>
    </row>
    <row r="8" spans="1:2" ht="15" x14ac:dyDescent="0.2">
      <c r="A8" s="263"/>
      <c r="B8"/>
    </row>
    <row r="9" spans="1:2" ht="28.5" customHeight="1" x14ac:dyDescent="0.2">
      <c r="A9" s="262" t="s">
        <v>3211</v>
      </c>
      <c r="B9"/>
    </row>
    <row r="10" spans="1:2" ht="28.5" x14ac:dyDescent="0.2">
      <c r="A10" s="262" t="s">
        <v>3229</v>
      </c>
      <c r="B10"/>
    </row>
    <row r="11" spans="1:2" ht="28.5" x14ac:dyDescent="0.2">
      <c r="A11" s="262" t="s">
        <v>3212</v>
      </c>
      <c r="B11"/>
    </row>
    <row r="12" spans="1:2" ht="15" x14ac:dyDescent="0.2">
      <c r="A12" s="262" t="s">
        <v>3213</v>
      </c>
      <c r="B12"/>
    </row>
    <row r="13" spans="1:2" ht="15" x14ac:dyDescent="0.2">
      <c r="A13" s="262"/>
      <c r="B13"/>
    </row>
    <row r="14" spans="1:2" ht="28.5" x14ac:dyDescent="0.2">
      <c r="A14" s="262" t="s">
        <v>3214</v>
      </c>
      <c r="B14"/>
    </row>
    <row r="15" spans="1:2" ht="15" x14ac:dyDescent="0.2">
      <c r="A15" s="262" t="s">
        <v>3215</v>
      </c>
      <c r="B15"/>
    </row>
    <row r="16" spans="1:2" ht="15" x14ac:dyDescent="0.2">
      <c r="A16" s="262" t="s">
        <v>3216</v>
      </c>
      <c r="B16"/>
    </row>
    <row r="17" spans="1:2" ht="15" x14ac:dyDescent="0.2">
      <c r="A17" s="262" t="s">
        <v>3217</v>
      </c>
      <c r="B17"/>
    </row>
    <row r="18" spans="1:2" ht="15" x14ac:dyDescent="0.2">
      <c r="A18" s="262" t="s">
        <v>3218</v>
      </c>
      <c r="B18"/>
    </row>
    <row r="19" spans="1:2" ht="15" x14ac:dyDescent="0.2">
      <c r="A19" s="263"/>
      <c r="B19"/>
    </row>
    <row r="20" spans="1:2" ht="28.5" x14ac:dyDescent="0.2">
      <c r="A20" s="262" t="s">
        <v>3219</v>
      </c>
      <c r="B20"/>
    </row>
    <row r="21" spans="1:2" ht="15" x14ac:dyDescent="0.2">
      <c r="A21" s="264" t="s">
        <v>3220</v>
      </c>
      <c r="B21"/>
    </row>
    <row r="22" spans="1:2" ht="15" x14ac:dyDescent="0.2">
      <c r="A22" s="265" t="s">
        <v>3221</v>
      </c>
      <c r="B22" s="256"/>
    </row>
    <row r="23" spans="1:2" ht="15" x14ac:dyDescent="0.2">
      <c r="A23" s="266"/>
      <c r="B23" s="257"/>
    </row>
    <row r="24" spans="1:2" ht="15" x14ac:dyDescent="0.2">
      <c r="A24" s="264" t="s">
        <v>3222</v>
      </c>
      <c r="B24"/>
    </row>
    <row r="25" spans="1:2" ht="15" x14ac:dyDescent="0.2">
      <c r="A25" s="267" t="s">
        <v>3223</v>
      </c>
      <c r="B25" s="256"/>
    </row>
    <row r="26" spans="1:2" ht="15" x14ac:dyDescent="0.2">
      <c r="A26" s="266"/>
      <c r="B26" s="257"/>
    </row>
    <row r="27" spans="1:2" ht="15" x14ac:dyDescent="0.2">
      <c r="A27" s="264" t="s">
        <v>3224</v>
      </c>
      <c r="B27"/>
    </row>
    <row r="28" spans="1:2" ht="15" x14ac:dyDescent="0.2">
      <c r="A28" s="268"/>
      <c r="B28"/>
    </row>
    <row r="29" spans="1:2" ht="15" x14ac:dyDescent="0.2">
      <c r="A29" s="264" t="s">
        <v>3225</v>
      </c>
      <c r="B29"/>
    </row>
    <row r="30" spans="1:2" ht="15" x14ac:dyDescent="0.2">
      <c r="A30" s="266"/>
      <c r="B30"/>
    </row>
    <row r="31" spans="1:2" ht="15" x14ac:dyDescent="0.2">
      <c r="A31" s="105" t="s">
        <v>3226</v>
      </c>
      <c r="B31"/>
    </row>
    <row r="32" spans="1:2" ht="15" x14ac:dyDescent="0.2">
      <c r="A32" s="264" t="s">
        <v>3227</v>
      </c>
      <c r="B32"/>
    </row>
    <row r="33" spans="1:2" ht="15" x14ac:dyDescent="0.2">
      <c r="A33" s="268"/>
      <c r="B33"/>
    </row>
    <row r="34" spans="1:2" ht="28.5" x14ac:dyDescent="0.2">
      <c r="A34" s="269" t="s">
        <v>3228</v>
      </c>
      <c r="B34"/>
    </row>
    <row r="35" spans="1:2" ht="36" customHeight="1" x14ac:dyDescent="0.2">
      <c r="A35" s="258" t="s">
        <v>0</v>
      </c>
      <c r="B35" s="259"/>
    </row>
    <row r="36" spans="1:2" x14ac:dyDescent="0.2">
      <c r="A36" s="270" t="s">
        <v>3231</v>
      </c>
    </row>
  </sheetData>
  <hyperlinks>
    <hyperlink ref="A22" r:id="rId1" xr:uid="{C8FDEEC2-F8B4-40D9-9D96-6D170A2703F8}"/>
    <hyperlink ref="A25" r:id="rId2" xr:uid="{BCD4007C-5E37-4306-9729-BCA7DA54A59B}"/>
  </hyperlinks>
  <pageMargins left="0.7" right="0.7" top="0.75" bottom="0.75" header="0.3" footer="0.3"/>
  <pageSetup scale="8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1"/>
  <sheetViews>
    <sheetView zoomScaleNormal="100" workbookViewId="0"/>
  </sheetViews>
  <sheetFormatPr defaultColWidth="0" defaultRowHeight="15" zeroHeight="1" x14ac:dyDescent="0.2"/>
  <cols>
    <col min="1" max="1" width="18.3984375" customWidth="1"/>
    <col min="2" max="2" width="88.09765625" customWidth="1"/>
    <col min="3" max="3" width="10.59765625" customWidth="1"/>
    <col min="4" max="256" width="0" hidden="1" customWidth="1"/>
    <col min="257" max="16384" width="10.59765625" hidden="1"/>
  </cols>
  <sheetData>
    <row r="1" spans="1:256" x14ac:dyDescent="0.2">
      <c r="A1" s="273" t="s">
        <v>3232</v>
      </c>
    </row>
    <row r="2" spans="1:256" ht="45.75" customHeight="1" x14ac:dyDescent="0.2">
      <c r="A2" s="326" t="s">
        <v>1</v>
      </c>
      <c r="B2" s="327"/>
    </row>
    <row r="3" spans="1:256" ht="26.1" customHeight="1" x14ac:dyDescent="0.2">
      <c r="A3" s="328"/>
      <c r="B3" s="328"/>
      <c r="C3" s="15"/>
      <c r="D3" s="15"/>
      <c r="E3" s="1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12" customFormat="1" ht="24" customHeight="1" x14ac:dyDescent="0.2">
      <c r="A4" s="323" t="s">
        <v>2</v>
      </c>
      <c r="B4" s="324"/>
    </row>
    <row r="5" spans="1:256" ht="72" customHeight="1" x14ac:dyDescent="0.2">
      <c r="A5" s="318" t="s">
        <v>3199</v>
      </c>
      <c r="B5" s="318"/>
    </row>
    <row r="6" spans="1:256" s="12" customFormat="1" ht="24" customHeight="1" x14ac:dyDescent="0.2">
      <c r="A6" s="323" t="s">
        <v>3</v>
      </c>
      <c r="B6" s="324"/>
    </row>
    <row r="7" spans="1:256" ht="84" customHeight="1" x14ac:dyDescent="0.2">
      <c r="A7" s="318" t="s">
        <v>2882</v>
      </c>
      <c r="B7" s="318"/>
    </row>
    <row r="8" spans="1:256" ht="55.35" customHeight="1" x14ac:dyDescent="0.2">
      <c r="A8" s="16" t="s">
        <v>4</v>
      </c>
      <c r="B8" s="10" t="s">
        <v>2883</v>
      </c>
    </row>
    <row r="9" spans="1:256" ht="54" customHeight="1" x14ac:dyDescent="0.2">
      <c r="A9" s="16" t="s">
        <v>5</v>
      </c>
      <c r="B9" s="10" t="s">
        <v>6</v>
      </c>
    </row>
    <row r="10" spans="1:256" ht="36" customHeight="1" x14ac:dyDescent="0.2">
      <c r="A10" s="16" t="s">
        <v>7</v>
      </c>
      <c r="B10" s="10" t="s">
        <v>2884</v>
      </c>
    </row>
    <row r="11" spans="1:256" ht="36" customHeight="1" x14ac:dyDescent="0.2">
      <c r="A11" s="16" t="s">
        <v>8</v>
      </c>
      <c r="B11" s="10" t="s">
        <v>9</v>
      </c>
    </row>
    <row r="12" spans="1:256" ht="36" customHeight="1" x14ac:dyDescent="0.2">
      <c r="A12" s="16" t="s">
        <v>10</v>
      </c>
      <c r="B12" s="10" t="s">
        <v>11</v>
      </c>
    </row>
    <row r="13" spans="1:256" ht="96" customHeight="1" x14ac:dyDescent="0.2">
      <c r="A13" s="318" t="s">
        <v>2885</v>
      </c>
      <c r="B13" s="318"/>
    </row>
    <row r="14" spans="1:256" ht="124.35" customHeight="1" x14ac:dyDescent="0.2">
      <c r="A14" s="320" t="s">
        <v>12</v>
      </c>
      <c r="B14" s="321"/>
    </row>
    <row r="15" spans="1:256" s="12" customFormat="1" ht="24" customHeight="1" x14ac:dyDescent="0.2">
      <c r="A15" s="323" t="s">
        <v>13</v>
      </c>
      <c r="B15" s="324"/>
    </row>
    <row r="16" spans="1:256" ht="56.1" customHeight="1" x14ac:dyDescent="0.2">
      <c r="A16" s="318" t="s">
        <v>2886</v>
      </c>
      <c r="B16" s="318"/>
    </row>
    <row r="17" spans="1:2" ht="112.35" customHeight="1" x14ac:dyDescent="0.2">
      <c r="A17" s="320" t="s">
        <v>14</v>
      </c>
      <c r="B17" s="321"/>
    </row>
    <row r="18" spans="1:2" s="12" customFormat="1" ht="24" customHeight="1" x14ac:dyDescent="0.2">
      <c r="A18" s="323" t="s">
        <v>15</v>
      </c>
      <c r="B18" s="324"/>
    </row>
    <row r="19" spans="1:2" ht="36" customHeight="1" x14ac:dyDescent="0.2">
      <c r="A19" s="190" t="s">
        <v>16</v>
      </c>
      <c r="B19" s="191" t="s">
        <v>2889</v>
      </c>
    </row>
    <row r="20" spans="1:2" ht="36" customHeight="1" x14ac:dyDescent="0.2">
      <c r="A20" s="190" t="s">
        <v>17</v>
      </c>
      <c r="B20" s="191" t="s">
        <v>2887</v>
      </c>
    </row>
    <row r="21" spans="1:2" ht="36" customHeight="1" x14ac:dyDescent="0.2">
      <c r="A21" s="190" t="s">
        <v>18</v>
      </c>
      <c r="B21" s="191" t="s">
        <v>2888</v>
      </c>
    </row>
    <row r="22" spans="1:2" s="12" customFormat="1" ht="24" customHeight="1" x14ac:dyDescent="0.2">
      <c r="A22" s="323" t="s">
        <v>19</v>
      </c>
      <c r="B22" s="324"/>
    </row>
    <row r="23" spans="1:2" ht="64.5" customHeight="1" x14ac:dyDescent="0.2">
      <c r="A23" s="325" t="s">
        <v>3200</v>
      </c>
      <c r="B23" s="318"/>
    </row>
    <row r="24" spans="1:2" ht="36" customHeight="1" x14ac:dyDescent="0.2">
      <c r="A24" s="322" t="s">
        <v>2890</v>
      </c>
      <c r="B24" s="322"/>
    </row>
    <row r="25" spans="1:2" ht="47.1" customHeight="1" x14ac:dyDescent="0.2">
      <c r="A25" s="319"/>
      <c r="B25" s="319"/>
    </row>
    <row r="26" spans="1:2" s="12" customFormat="1" ht="36" customHeight="1" x14ac:dyDescent="0.2">
      <c r="A26" s="316" t="s">
        <v>20</v>
      </c>
      <c r="B26" s="317"/>
    </row>
    <row r="27" spans="1:2" ht="171.95" customHeight="1" x14ac:dyDescent="0.2">
      <c r="A27" s="318" t="s">
        <v>2891</v>
      </c>
      <c r="B27" s="318"/>
    </row>
    <row r="28" spans="1:2" x14ac:dyDescent="0.2">
      <c r="A28" s="271" t="s">
        <v>3231</v>
      </c>
    </row>
    <row r="29" spans="1:2" hidden="1" x14ac:dyDescent="0.2">
      <c r="A29" s="13"/>
    </row>
    <row r="31" spans="1:2" hidden="1" x14ac:dyDescent="0.2">
      <c r="A31" s="13"/>
    </row>
  </sheetData>
  <mergeCells count="18">
    <mergeCell ref="A7:B7"/>
    <mergeCell ref="A13:B13"/>
    <mergeCell ref="A15:B15"/>
    <mergeCell ref="A16:B16"/>
    <mergeCell ref="A18:B18"/>
    <mergeCell ref="A2:B2"/>
    <mergeCell ref="A3:B3"/>
    <mergeCell ref="A4:B4"/>
    <mergeCell ref="A5:B5"/>
    <mergeCell ref="A6:B6"/>
    <mergeCell ref="A26:B26"/>
    <mergeCell ref="A27:B27"/>
    <mergeCell ref="A25:B25"/>
    <mergeCell ref="A17:B17"/>
    <mergeCell ref="A14:B14"/>
    <mergeCell ref="A24:B24"/>
    <mergeCell ref="A22:B22"/>
    <mergeCell ref="A23:B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5"/>
  <sheetViews>
    <sheetView showGridLines="0" tabSelected="1" zoomScaleNormal="100" workbookViewId="0">
      <selection activeCell="A6" sqref="A6:E6"/>
    </sheetView>
  </sheetViews>
  <sheetFormatPr defaultColWidth="0" defaultRowHeight="15" customHeight="1" zeroHeight="1" x14ac:dyDescent="0.2"/>
  <cols>
    <col min="1" max="1" width="8.296875" customWidth="1"/>
    <col min="2" max="2" width="55.09765625" style="3" customWidth="1"/>
    <col min="3" max="3" width="20" style="19" customWidth="1"/>
    <col min="4" max="4" width="43.59765625" style="5" customWidth="1"/>
    <col min="5" max="5" width="32" style="6" customWidth="1"/>
    <col min="6" max="6" width="26.59765625" style="3" customWidth="1"/>
    <col min="7" max="7" width="6.59765625" style="3" customWidth="1"/>
    <col min="8" max="256" width="6.59765625" style="3" hidden="1" customWidth="1"/>
    <col min="257" max="16384" width="6.59765625" hidden="1"/>
  </cols>
  <sheetData>
    <row r="1" spans="1:5" ht="15" customHeight="1" x14ac:dyDescent="0.2">
      <c r="A1" s="273" t="s">
        <v>3234</v>
      </c>
    </row>
    <row r="2" spans="1:5" ht="36" customHeight="1" x14ac:dyDescent="0.2">
      <c r="A2" s="329" t="s">
        <v>21</v>
      </c>
      <c r="B2" s="329"/>
      <c r="C2" s="329"/>
      <c r="D2" s="329"/>
      <c r="E2" s="89" t="s">
        <v>3347</v>
      </c>
    </row>
    <row r="3" spans="1:5" ht="36" customHeight="1" x14ac:dyDescent="0.2">
      <c r="A3" s="330" t="s">
        <v>22</v>
      </c>
      <c r="B3" s="330"/>
      <c r="C3" s="330"/>
      <c r="D3" s="330"/>
      <c r="E3" s="330"/>
    </row>
    <row r="4" spans="1:5" ht="29.1" customHeight="1" x14ac:dyDescent="0.2">
      <c r="A4" s="17" t="s">
        <v>23</v>
      </c>
      <c r="B4" s="7" t="s">
        <v>24</v>
      </c>
      <c r="C4" s="333">
        <v>45680</v>
      </c>
      <c r="D4" s="333"/>
      <c r="E4" s="333"/>
    </row>
    <row r="5" spans="1:5" ht="36" customHeight="1" x14ac:dyDescent="0.2">
      <c r="A5" s="331" t="s">
        <v>4</v>
      </c>
      <c r="B5" s="331"/>
      <c r="C5" s="20"/>
      <c r="D5" s="21"/>
      <c r="E5" s="22"/>
    </row>
    <row r="6" spans="1:5" ht="72" customHeight="1" x14ac:dyDescent="0.2">
      <c r="A6" s="332" t="s">
        <v>2892</v>
      </c>
      <c r="B6" s="332"/>
      <c r="C6" s="332"/>
      <c r="D6" s="332"/>
      <c r="E6" s="332"/>
    </row>
    <row r="7" spans="1:5" ht="24" customHeight="1" x14ac:dyDescent="0.2">
      <c r="A7" s="340" t="s">
        <v>25</v>
      </c>
      <c r="B7" s="340"/>
      <c r="C7" s="340"/>
      <c r="D7" s="340"/>
      <c r="E7" s="340"/>
    </row>
    <row r="8" spans="1:5" ht="22.35" customHeight="1" x14ac:dyDescent="0.2">
      <c r="A8" s="11" t="s">
        <v>26</v>
      </c>
      <c r="B8" s="23" t="str">
        <f>VLOOKUP(A8,Questions!$B$3:$C$256,2,FALSE)</f>
        <v>Vendor Name</v>
      </c>
      <c r="C8" s="337" t="s">
        <v>3348</v>
      </c>
      <c r="D8" s="337"/>
      <c r="E8" s="337"/>
    </row>
    <row r="9" spans="1:5" ht="22.35" customHeight="1" x14ac:dyDescent="0.2">
      <c r="A9" s="11" t="s">
        <v>28</v>
      </c>
      <c r="B9" s="23" t="str">
        <f>VLOOKUP(A9,Questions!$B$3:$C$256,2,FALSE)</f>
        <v>Product Name</v>
      </c>
      <c r="C9" s="337" t="s">
        <v>3505</v>
      </c>
      <c r="D9" s="337"/>
      <c r="E9" s="337"/>
    </row>
    <row r="10" spans="1:5" ht="83.25" customHeight="1" x14ac:dyDescent="0.2">
      <c r="A10" s="11" t="s">
        <v>29</v>
      </c>
      <c r="B10" s="23" t="str">
        <f>VLOOKUP(A10,Questions!$B$3:$C$256,2,FALSE)</f>
        <v>Product Description</v>
      </c>
      <c r="C10" s="338" t="s">
        <v>3504</v>
      </c>
      <c r="D10" s="338"/>
      <c r="E10" s="338"/>
    </row>
    <row r="11" spans="1:5" ht="22.35" customHeight="1" x14ac:dyDescent="0.2">
      <c r="A11" s="11" t="s">
        <v>30</v>
      </c>
      <c r="B11" s="23" t="str">
        <f>VLOOKUP(A11,Questions!$B$3:$C$256,2,FALSE)</f>
        <v>Web Link to Product Privacy Notice</v>
      </c>
      <c r="C11" s="339" t="s">
        <v>3349</v>
      </c>
      <c r="D11" s="337"/>
      <c r="E11" s="337"/>
    </row>
    <row r="12" spans="1:5" ht="22.35" customHeight="1" x14ac:dyDescent="0.2">
      <c r="A12" s="11" t="s">
        <v>31</v>
      </c>
      <c r="B12" s="23" t="str">
        <f>VLOOKUP(A12,Questions!$B$3:$C$256,2,FALSE)</f>
        <v>Web Link to Accessibility Statement or VPAT</v>
      </c>
      <c r="C12" s="337" t="s">
        <v>3350</v>
      </c>
      <c r="D12" s="337"/>
      <c r="E12" s="337"/>
    </row>
    <row r="13" spans="1:5" ht="22.35" customHeight="1" x14ac:dyDescent="0.2">
      <c r="A13" s="11" t="s">
        <v>32</v>
      </c>
      <c r="B13" s="23" t="str">
        <f>VLOOKUP(A13,Questions!$B$3:$C$256,2,FALSE)</f>
        <v>Vendor Contact Name</v>
      </c>
      <c r="C13" s="334" t="s">
        <v>3351</v>
      </c>
      <c r="D13" s="335"/>
      <c r="E13" s="336"/>
    </row>
    <row r="14" spans="1:5" ht="22.35" customHeight="1" x14ac:dyDescent="0.2">
      <c r="A14" s="11" t="s">
        <v>34</v>
      </c>
      <c r="B14" s="23" t="str">
        <f>VLOOKUP(A14,Questions!$B$3:$C$256,2,FALSE)</f>
        <v>Vendor Contact Title</v>
      </c>
      <c r="C14" s="334" t="s">
        <v>3352</v>
      </c>
      <c r="D14" s="335"/>
      <c r="E14" s="336"/>
    </row>
    <row r="15" spans="1:5" ht="22.35" customHeight="1" x14ac:dyDescent="0.2">
      <c r="A15" s="11" t="s">
        <v>36</v>
      </c>
      <c r="B15" s="23" t="str">
        <f>VLOOKUP(A15,Questions!$B$3:$C$256,2,FALSE)</f>
        <v>Vendor Contact Email</v>
      </c>
      <c r="C15" s="343" t="s">
        <v>3353</v>
      </c>
      <c r="D15" s="335"/>
      <c r="E15" s="336"/>
    </row>
    <row r="16" spans="1:5" ht="22.35" customHeight="1" x14ac:dyDescent="0.2">
      <c r="A16" s="11" t="s">
        <v>37</v>
      </c>
      <c r="B16" s="23" t="str">
        <f>VLOOKUP(A16,Questions!$B$3:$C$256,2,FALSE)</f>
        <v>Vendor Contact Phone Number</v>
      </c>
      <c r="C16" s="334" t="s">
        <v>3354</v>
      </c>
      <c r="D16" s="335"/>
      <c r="E16" s="336"/>
    </row>
    <row r="17" spans="1:6" ht="22.35" customHeight="1" x14ac:dyDescent="0.2">
      <c r="A17" s="11" t="s">
        <v>38</v>
      </c>
      <c r="B17" s="23" t="str">
        <f>VLOOKUP(A17,Questions!$B$3:$C$256,2,FALSE)</f>
        <v>Vendor Accessibility Contact Name</v>
      </c>
      <c r="C17" s="334" t="s">
        <v>3355</v>
      </c>
      <c r="D17" s="335"/>
      <c r="E17" s="336"/>
    </row>
    <row r="18" spans="1:6" ht="22.35" customHeight="1" x14ac:dyDescent="0.2">
      <c r="A18" s="11" t="s">
        <v>40</v>
      </c>
      <c r="B18" s="23" t="str">
        <f>VLOOKUP(A18,Questions!$B$3:$C$256,2,FALSE)</f>
        <v>Vendor Accessibility Contact Title</v>
      </c>
      <c r="C18" s="334" t="s">
        <v>3356</v>
      </c>
      <c r="D18" s="335"/>
      <c r="E18" s="336"/>
    </row>
    <row r="19" spans="1:6" ht="22.35" customHeight="1" x14ac:dyDescent="0.2">
      <c r="A19" s="11" t="s">
        <v>42</v>
      </c>
      <c r="B19" s="23" t="str">
        <f>VLOOKUP(A19,Questions!$B$3:$C$256,2,FALSE)</f>
        <v>Vendor Accessibility Contact Email</v>
      </c>
      <c r="C19" s="343" t="s">
        <v>3357</v>
      </c>
      <c r="D19" s="335"/>
      <c r="E19" s="336"/>
    </row>
    <row r="20" spans="1:6" ht="22.35" customHeight="1" x14ac:dyDescent="0.2">
      <c r="A20" s="11" t="s">
        <v>43</v>
      </c>
      <c r="B20" s="23" t="str">
        <f>VLOOKUP(A20,Questions!$B$3:$C$256,2,FALSE)</f>
        <v>Vendor Accessibility Contact Phone Number</v>
      </c>
      <c r="C20" s="334" t="s">
        <v>3354</v>
      </c>
      <c r="D20" s="335"/>
      <c r="E20" s="336"/>
    </row>
    <row r="21" spans="1:6" ht="22.35" customHeight="1" x14ac:dyDescent="0.2">
      <c r="A21" s="11" t="s">
        <v>44</v>
      </c>
      <c r="B21" s="23" t="str">
        <f>VLOOKUP(A21,Questions!$B$3:$C$256,2,FALSE)</f>
        <v>Vendor Hosting Regions</v>
      </c>
      <c r="C21" s="334" t="s">
        <v>3358</v>
      </c>
      <c r="D21" s="335"/>
      <c r="E21" s="336"/>
    </row>
    <row r="22" spans="1:6" ht="22.35" customHeight="1" x14ac:dyDescent="0.2">
      <c r="A22" s="11" t="s">
        <v>45</v>
      </c>
      <c r="B22" s="23" t="str">
        <f>VLOOKUP(A22,Questions!$B$3:$C$256,2,FALSE)</f>
        <v>Vendor Work Locations</v>
      </c>
      <c r="C22" s="334" t="s">
        <v>3359</v>
      </c>
      <c r="D22" s="335"/>
      <c r="E22" s="336"/>
      <c r="F22" s="27" t="s">
        <v>3233</v>
      </c>
    </row>
    <row r="23" spans="1:6" ht="36" customHeight="1" x14ac:dyDescent="0.2">
      <c r="A23" s="331" t="s">
        <v>46</v>
      </c>
      <c r="B23" s="331"/>
      <c r="C23" s="20"/>
      <c r="D23" s="21"/>
      <c r="E23" s="22"/>
    </row>
    <row r="24" spans="1:6" ht="72" customHeight="1" thickBot="1" x14ac:dyDescent="0.25">
      <c r="A24" s="332" t="s">
        <v>2893</v>
      </c>
      <c r="B24" s="332"/>
      <c r="C24" s="332"/>
      <c r="D24" s="332"/>
      <c r="E24" s="332"/>
    </row>
    <row r="25" spans="1:6" ht="37.35" customHeight="1" x14ac:dyDescent="0.2">
      <c r="A25" s="341" t="s">
        <v>5</v>
      </c>
      <c r="B25" s="342"/>
      <c r="C25" s="20" t="s">
        <v>47</v>
      </c>
      <c r="D25" s="20" t="s">
        <v>48</v>
      </c>
      <c r="E25" s="174" t="s">
        <v>49</v>
      </c>
      <c r="F25" s="177" t="s">
        <v>50</v>
      </c>
    </row>
    <row r="26" spans="1:6" ht="48" customHeight="1" x14ac:dyDescent="0.2">
      <c r="A26" s="344" t="s">
        <v>51</v>
      </c>
      <c r="B26" s="345"/>
      <c r="C26" s="345"/>
      <c r="D26" s="345"/>
      <c r="E26" s="346"/>
      <c r="F26" s="181"/>
    </row>
    <row r="27" spans="1:6" ht="48" customHeight="1" x14ac:dyDescent="0.2">
      <c r="A27" s="11" t="s">
        <v>52</v>
      </c>
      <c r="B27" s="23" t="str">
        <f>VLOOKUP(A27,Questions!$B$3:$C$256,2,FALSE)</f>
        <v>Does your product process protected health information (PHI) or any data covered by the Health Insurance Portability and Accountability Act?</v>
      </c>
      <c r="C27" s="8" t="s">
        <v>2126</v>
      </c>
      <c r="D27" s="242"/>
      <c r="E27" s="175" t="str">
        <f>IF((C27=""),VLOOKUP(A27,Questions!B$18:G$258,4,FALSE),IF(C27="Yes",VLOOKUP(A27,Questions!B$18:G$258,6,FALSE),IF(C27="No",VLOOKUP(A27,Questions!B$18:G$258,5,FALSE),"N/A")))</f>
        <v>Responses to the HIPAA section questions are not required.</v>
      </c>
      <c r="F27" s="181"/>
    </row>
    <row r="28" spans="1:6" ht="80.099999999999994" customHeight="1" x14ac:dyDescent="0.2">
      <c r="A28" s="11" t="s">
        <v>53</v>
      </c>
      <c r="B28" s="23" t="str">
        <f>VLOOKUP(A28,Questions!$B$3:$C$256,2,FALSE)</f>
        <v>Will institutional data be shared with or hosted by any third parties? (Any entity not wholly owned by your company is considered a third-party.)</v>
      </c>
      <c r="C28" s="8" t="s">
        <v>2122</v>
      </c>
      <c r="D28" s="243" t="s">
        <v>3360</v>
      </c>
      <c r="E28" s="175" t="str">
        <f>IF((C28=""),VLOOKUP(A28,Questions!B$18:G$258,4,FALSE),IF(C28="Yes",VLOOKUP(A28,Questions!B$18:G$258,6,FALSE),IF(C28="No",VLOOKUP(A28,Questions!B$18:G$258,5,FALSE),"N/A")))</f>
        <v>State each third party that institutional data will be shared with and/or hosted by and their level of responsibility.</v>
      </c>
      <c r="F28" s="181"/>
    </row>
    <row r="29" spans="1:6" ht="123" customHeight="1" x14ac:dyDescent="0.2">
      <c r="A29" s="11" t="s">
        <v>54</v>
      </c>
      <c r="B29" s="23" t="str">
        <f>VLOOKUP(A29,Questions!$B$3:$C$256,2,FALSE)</f>
        <v>Do you have a well-documented Business Continuity Plan (BCP) that is tested annually?</v>
      </c>
      <c r="C29" s="8" t="s">
        <v>2122</v>
      </c>
      <c r="D29" s="243" t="s">
        <v>3361</v>
      </c>
      <c r="E29" s="175" t="str">
        <f>IF((C29=""),VLOOKUP(A29,Questions!B$18:G$258,4,FALSE),IF(C29="Yes",VLOOKUP(A29,Questions!B$18:G$258,6,FALSE),IF(C29="No",VLOOKUP(A29,Questions!B$18:G$258,5,FALSE),"N/A")))</f>
        <v>Provide a reference to your BCP and supporting documentation or submit it along with this fully populated HECVAT.</v>
      </c>
      <c r="F29" s="181"/>
    </row>
    <row r="30" spans="1:6" ht="277.5" customHeight="1" x14ac:dyDescent="0.2">
      <c r="A30" s="11" t="s">
        <v>55</v>
      </c>
      <c r="B30" s="23" t="str">
        <f>VLOOKUP(A30,Questions!$B$3:$C$256,2,FALSE)</f>
        <v>Do you have a well-documented Disaster Recovery Plan (DRP) that is tested annually?</v>
      </c>
      <c r="C30" s="8" t="s">
        <v>2122</v>
      </c>
      <c r="D30" s="292" t="s">
        <v>3362</v>
      </c>
      <c r="E30" s="175" t="str">
        <f>IF((C30=""),VLOOKUP(A30,Questions!B$18:G$258,4,FALSE),IF(C30="Yes",VLOOKUP(A30,Questions!B$18:G$258,6,FALSE),IF(C30="No",VLOOKUP(A30,Questions!B$18:G$258,5,FALSE),"N/A")))</f>
        <v>Provide a reference to your DRP and supporting documentation or submit it along with this fully populated HECVAT.</v>
      </c>
      <c r="F30" s="181"/>
    </row>
    <row r="31" spans="1:6" ht="54" customHeight="1" x14ac:dyDescent="0.2">
      <c r="A31" s="11" t="s">
        <v>56</v>
      </c>
      <c r="B31" s="23" t="str">
        <f>VLOOKUP(A31,Questions!$B$3:$C$256,2,FALSE)</f>
        <v>Is the vended product designed to process or store credit card information?</v>
      </c>
      <c r="C31" s="8" t="s">
        <v>2126</v>
      </c>
      <c r="D31" s="242"/>
      <c r="E31" s="175" t="str">
        <f>IF((C31=""),VLOOKUP(A31,Questions!B$18:G$258,4,FALSE),IF(C31="Yes",VLOOKUP(A31,Questions!B$18:G$258,6,FALSE),IF(C31="No",VLOOKUP(A31,Questions!B$18:G$258,5,FALSE),"N/A")))</f>
        <v>Responses to the PCI DSS section questions are not required.</v>
      </c>
      <c r="F31" s="181"/>
    </row>
    <row r="32" spans="1:6" ht="54" customHeight="1" x14ac:dyDescent="0.2">
      <c r="A32" s="11" t="s">
        <v>57</v>
      </c>
      <c r="B32" s="23" t="str">
        <f>VLOOKUP(A32,Questions!$B$3:$C$256,2,FALSE)</f>
        <v>Does your company provide professional services pertaining to this product?</v>
      </c>
      <c r="C32" s="8" t="s">
        <v>2122</v>
      </c>
      <c r="D32" s="242"/>
      <c r="E32" s="175" t="str">
        <f>IF((C32=""),VLOOKUP(A32,Questions!B$18:G$258,4,FALSE),IF(C32="Yes",VLOOKUP(A32,Questions!B$18:G$258,6,FALSE),IF(C32="No",VLOOKUP(A32,Questions!B$18:G$258,5,FALSE),"N/A")))</f>
        <v>Responses to the Consulting section questions are required.</v>
      </c>
      <c r="F32" s="181"/>
    </row>
    <row r="33" spans="1:7" ht="54" customHeight="1" x14ac:dyDescent="0.2">
      <c r="A33" s="11" t="s">
        <v>58</v>
      </c>
      <c r="B33" s="23" t="str">
        <f>VLOOKUP(A33,Questions!$B$3:$C$256,2,FALSE)</f>
        <v>Select your hosting option.</v>
      </c>
      <c r="C33" s="8" t="s">
        <v>2785</v>
      </c>
      <c r="D33" s="242"/>
      <c r="E33" s="175" t="str">
        <f>IF((C33=""),VLOOKUP(A33,Questions!B$18:G$258,4,FALSE),IF(C33="Yes",VLOOKUP(A33,Questions!B$18:G$258,6,FALSE),IF(C33="No",VLOOKUP(A33,Questions!B$18:G$258,5,FALSE),"N/A")))</f>
        <v>N/A</v>
      </c>
      <c r="F33" s="181"/>
      <c r="G33" s="274" t="s">
        <v>3233</v>
      </c>
    </row>
    <row r="34" spans="1:7" ht="36" customHeight="1" x14ac:dyDescent="0.2">
      <c r="A34" s="341" t="s">
        <v>8</v>
      </c>
      <c r="B34" s="342"/>
      <c r="C34" s="20" t="s">
        <v>47</v>
      </c>
      <c r="D34" s="20" t="s">
        <v>48</v>
      </c>
      <c r="E34" s="174" t="s">
        <v>49</v>
      </c>
      <c r="F34" s="182" t="s">
        <v>50</v>
      </c>
    </row>
    <row r="35" spans="1:7" ht="72.75" customHeight="1" x14ac:dyDescent="0.2">
      <c r="A35" s="11" t="s">
        <v>59</v>
      </c>
      <c r="B35" s="23" t="str">
        <f>VLOOKUP(A35,Questions!$B$3:$C$256,2,FALSE)</f>
        <v>Describe your organization’s business background and ownership structure, including all parent and subsidiary relationships.</v>
      </c>
      <c r="C35" s="349" t="s">
        <v>3363</v>
      </c>
      <c r="D35" s="350"/>
      <c r="E35" s="175" t="str">
        <f>IF((C35=""),VLOOKUP(A35,Questions!B$18:G$258,4,FALSE),IF(C35="Yes",VLOOKUP(A35,Questions!B$18:G$258,6,FALSE),IF(C35="No",VLOOKUP(A35,Questions!B$18:G$258,5,FALSE),"N/A")))</f>
        <v>N/A</v>
      </c>
      <c r="F35" s="181" t="str">
        <f>VLOOKUP(A35,'Analyst Report'!$A$39:$E$288,5,FALSE)</f>
        <v xml:space="preserve"> </v>
      </c>
    </row>
    <row r="36" spans="1:7" ht="54" customHeight="1" x14ac:dyDescent="0.2">
      <c r="A36" s="11" t="s">
        <v>61</v>
      </c>
      <c r="B36" s="23" t="str">
        <f>VLOOKUP(A36,Questions!$B$3:$C$256,2,FALSE)</f>
        <v>Have you had an unplanned disruption to this product/service in the past 12 months?</v>
      </c>
      <c r="C36" s="8" t="s">
        <v>2126</v>
      </c>
      <c r="D36" s="59" t="s">
        <v>60</v>
      </c>
      <c r="E36" s="175" t="str">
        <f>IF((C36=""),VLOOKUP(A36,Questions!B$18:G$258,4,FALSE),IF(C36="Yes",VLOOKUP(A36,Questions!B$18:G$258,6,FALSE),IF(C36="No",VLOOKUP(A36,Questions!B$18:G$258,5,FALSE),"N/A")))</f>
        <v xml:space="preserve"> </v>
      </c>
      <c r="F36" s="181" t="str">
        <f>VLOOKUP(A36,'Analyst Report'!$A$39:$E$288,5,FALSE)</f>
        <v xml:space="preserve"> </v>
      </c>
    </row>
    <row r="37" spans="1:7" ht="75.75" customHeight="1" x14ac:dyDescent="0.2">
      <c r="A37" s="11" t="s">
        <v>62</v>
      </c>
      <c r="B37" s="23" t="str">
        <f>VLOOKUP(A37,Questions!$B$3:$C$256,2,FALSE)</f>
        <v>Do you have a dedicated Information Security staff or office?</v>
      </c>
      <c r="C37" s="8" t="s">
        <v>2122</v>
      </c>
      <c r="D37" s="59" t="s">
        <v>3364</v>
      </c>
      <c r="E37" s="175" t="str">
        <f>IF((C37=""),VLOOKUP(A37,Questions!B$18:G$258,4,FALSE),IF(C37="Yes",VLOOKUP(A37,Questions!B$18:G$258,6,FALSE),IF(C37="No",VLOOKUP(A37,Questions!B$18:G$258,5,FALSE),"N/A")))</f>
        <v>Describe your Information Security Office, including size, talents, resources, etc.</v>
      </c>
      <c r="F37" s="181" t="str">
        <f>VLOOKUP(A37,'Analyst Report'!$A$39:$E$288,5,FALSE)</f>
        <v xml:space="preserve"> </v>
      </c>
    </row>
    <row r="38" spans="1:7" ht="123.75" customHeight="1" x14ac:dyDescent="0.2">
      <c r="A38" s="11" t="s">
        <v>63</v>
      </c>
      <c r="B38" s="23" t="str">
        <f>VLOOKUP(A38,Questions!$B$3:$C$256,2,FALSE)</f>
        <v>Do you have a dedicated Software and System Development team(s)? (e.g., Customer Support, Implementation, Product Management, etc.)</v>
      </c>
      <c r="C38" s="8" t="s">
        <v>2122</v>
      </c>
      <c r="D38" s="309" t="s">
        <v>3497</v>
      </c>
      <c r="E38" s="175" t="str">
        <f>IF((C38=""),VLOOKUP(A38,Questions!B$18:G$258,4,FALSE),IF(C38="Yes",VLOOKUP(A38,Questions!B$18:G$258,6,FALSE),IF(C38="No",VLOOKUP(A38,Questions!B$18:G$258,5,FALSE),"N/A")))</f>
        <v>Describe the structure and size of your Software and System Development teams. (e.g., Customer Support, Implementation, Product Management, etc.).</v>
      </c>
      <c r="F38" s="181" t="str">
        <f>VLOOKUP(A38,'Analyst Report'!$A$39:$E$288,5,FALSE)</f>
        <v xml:space="preserve"> </v>
      </c>
    </row>
    <row r="39" spans="1:7" ht="208.5" customHeight="1" x14ac:dyDescent="0.2">
      <c r="A39" s="23" t="s">
        <v>64</v>
      </c>
      <c r="B39" s="23" t="str">
        <f>VLOOKUP(A39,Questions!$B$3:$C$256,2,FALSE)</f>
        <v>Use this area to share information about your environment that will assist those who are assessing your company data security program.</v>
      </c>
      <c r="C39" s="349" t="s">
        <v>3365</v>
      </c>
      <c r="D39" s="350"/>
      <c r="E39" s="175" t="str">
        <f>IF((C39=""),VLOOKUP(A39,Questions!B$18:G$258,4,FALSE),IF(C39="Yes",VLOOKUP(A39,Questions!B$18:G$258,6,FALSE),IF(C39="No",VLOOKUP(A39,Questions!B$18:G$258,5,FALSE),"N/A")))</f>
        <v>N/A</v>
      </c>
      <c r="F39" s="181" t="str">
        <f>VLOOKUP(A39,'Analyst Report'!$A$39:$E$288,5,FALSE)</f>
        <v xml:space="preserve"> </v>
      </c>
      <c r="G39" s="274" t="s">
        <v>3233</v>
      </c>
    </row>
    <row r="40" spans="1:7" ht="36" customHeight="1" x14ac:dyDescent="0.2">
      <c r="A40" s="352" t="s">
        <v>7</v>
      </c>
      <c r="B40" s="353"/>
      <c r="C40" s="20" t="s">
        <v>47</v>
      </c>
      <c r="D40" s="20" t="s">
        <v>48</v>
      </c>
      <c r="E40" s="174" t="s">
        <v>49</v>
      </c>
      <c r="F40" s="183" t="s">
        <v>50</v>
      </c>
    </row>
    <row r="41" spans="1:7" ht="97.35" customHeight="1" x14ac:dyDescent="0.2">
      <c r="A41" s="11" t="s">
        <v>65</v>
      </c>
      <c r="B41" s="23" t="str">
        <f>VLOOKUP(A41,Questions!$B$3:$C$256,2,FALSE)</f>
        <v>Have you undergone a SSAE 18/SOC 2 audit?</v>
      </c>
      <c r="C41" s="8" t="s">
        <v>2126</v>
      </c>
      <c r="D41" s="310" t="s">
        <v>3366</v>
      </c>
      <c r="E41" s="175" t="str">
        <f>IF((C41=""),VLOOKUP(A41,Questions!B$18:G$258,4,FALSE),IF(C41="Yes",VLOOKUP(A41,Questions!B$18:G$258,6,FALSE),IF(C41="No",VLOOKUP(A41,Questions!B$18:G$258,5,FALSE),"N/A")))</f>
        <v>Describe any plans to undergo a SSAE 18 audit.</v>
      </c>
      <c r="F41" s="179" t="str">
        <f>VLOOKUP(A41,'Analyst Report'!$A$39:$E$288,5,FALSE)</f>
        <v xml:space="preserve"> </v>
      </c>
    </row>
    <row r="42" spans="1:7" ht="100.5" customHeight="1" x14ac:dyDescent="0.2">
      <c r="A42" s="11" t="s">
        <v>66</v>
      </c>
      <c r="B42" s="23" t="str">
        <f>VLOOKUP(A42,Questions!$B$3:$C$256,2,FALSE)</f>
        <v>Have you completed the Cloud Security Alliance (CSA) self assessment or CAIQ?</v>
      </c>
      <c r="C42" s="8" t="s">
        <v>2126</v>
      </c>
      <c r="D42" s="87" t="s">
        <v>3367</v>
      </c>
      <c r="E42" s="175" t="str">
        <f>IF((C42=""),VLOOKUP(A42,Questions!B$18:G$258,4,FALSE),IF(C42="Yes",VLOOKUP(A42,Questions!B$18:G$258,6,FALSE),IF(C42="No",VLOOKUP(A42,Questions!B$18:G$258,5,FALSE),"N/A")))</f>
        <v>Describe any plans to complete the CSA self assessment or CAIQ.</v>
      </c>
      <c r="F42" s="179" t="str">
        <f>VLOOKUP(A42,'Analyst Report'!$A$39:$E$288,5,FALSE)</f>
        <v xml:space="preserve"> </v>
      </c>
    </row>
    <row r="43" spans="1:7" ht="109.5" customHeight="1" x14ac:dyDescent="0.2">
      <c r="A43" s="11" t="s">
        <v>67</v>
      </c>
      <c r="B43" s="23" t="str">
        <f>VLOOKUP(A43,Questions!$B$3:$C$256,2,FALSE)</f>
        <v>Have you received the Cloud Security Alliance STAR certification?</v>
      </c>
      <c r="C43" s="8" t="s">
        <v>2126</v>
      </c>
      <c r="D43" s="310" t="s">
        <v>3367</v>
      </c>
      <c r="E43" s="175" t="str">
        <f>IF((C43=""),VLOOKUP(A43,Questions!B$18:G$258,4,FALSE),IF(C43="Yes",VLOOKUP(A43,Questions!B$18:G$258,6,FALSE),IF(C43="No",VLOOKUP(A43,Questions!B$18:G$258,5,FALSE),"N/A")))</f>
        <v>Describe any plans to obtain CSA STAR certification.</v>
      </c>
      <c r="F43" s="179" t="str">
        <f>VLOOKUP(A43,'Analyst Report'!$A$39:$E$288,5,FALSE)</f>
        <v xml:space="preserve"> </v>
      </c>
    </row>
    <row r="44" spans="1:7" ht="292.5" customHeight="1" x14ac:dyDescent="0.2">
      <c r="A44" s="11" t="s">
        <v>68</v>
      </c>
      <c r="B44" s="23" t="str">
        <f>VLOOKUP(A44,Questions!$B$3:$C$256,2,FALSE)</f>
        <v>Do you conform with a specific industry standard security framework? (e.g., NIST Cybersecurity Framework, CIS Controls, ISO 27001, etc.)</v>
      </c>
      <c r="C44" s="8" t="s">
        <v>2122</v>
      </c>
      <c r="D44" s="293" t="s">
        <v>3368</v>
      </c>
      <c r="E44" s="175" t="str">
        <f>IF((C44=""),VLOOKUP(A44,Questions!B$18:G$258,4,FALSE),IF(C44="Yes",VLOOKUP(A44,Questions!B$18:G$258,6,FALSE),IF(C44="No",VLOOKUP(A44,Questions!B$18:G$258,5,FALSE),"N/A")))</f>
        <v>Provide documentation on how your organization conforms to your chosen framework and indicate current certification levels, where appropriate.</v>
      </c>
      <c r="F44" s="179" t="str">
        <f>VLOOKUP(A44,'Analyst Report'!$A$39:$E$288,5,FALSE)</f>
        <v xml:space="preserve"> </v>
      </c>
    </row>
    <row r="45" spans="1:7" ht="85.5" customHeight="1" x14ac:dyDescent="0.2">
      <c r="A45" s="11" t="s">
        <v>69</v>
      </c>
      <c r="B45" s="23" t="str">
        <f>VLOOKUP(A45,Questions!$B$3:$C$256,2,FALSE)</f>
        <v>Can the systems that hold the institution's data be compliant with NIST SP 800-171 and/or CMMC Level 2 standards?</v>
      </c>
      <c r="C45" s="8"/>
      <c r="D45" s="243" t="s">
        <v>3369</v>
      </c>
      <c r="E45" s="175">
        <f>IF((C45=""),VLOOKUP(A45,Questions!B$18:G$258,4,FALSE),IF(C45="Yes",VLOOKUP(A45,Questions!B$18:G$258,6,FALSE),IF(C45="No",VLOOKUP(A45,Questions!B$18:G$258,5,FALSE),"N/A")))</f>
        <v>0</v>
      </c>
      <c r="F45" s="179" t="str">
        <f>VLOOKUP(A45,'Analyst Report'!$A$39:$E$288,5,FALSE)</f>
        <v xml:space="preserve"> </v>
      </c>
    </row>
    <row r="46" spans="1:7" ht="64.349999999999994" customHeight="1" x14ac:dyDescent="0.2">
      <c r="A46" s="11" t="s">
        <v>70</v>
      </c>
      <c r="B46" s="23" t="str">
        <f>VLOOKUP(A46,Questions!$B$3:$C$256,2,FALSE)</f>
        <v>Can you provide overall system and/or application architecture diagrams, including a full description of the data flow for all components of the system?</v>
      </c>
      <c r="C46" s="8" t="s">
        <v>2122</v>
      </c>
      <c r="D46" s="241" t="s">
        <v>3370</v>
      </c>
      <c r="E46" s="175" t="str">
        <f>IF((C46=""),VLOOKUP(A46,Questions!B$18:G$258,4,FALSE),IF(C46="Yes",VLOOKUP(A46,Questions!B$18:G$258,6,FALSE),IF(C46="No",VLOOKUP(A46,Questions!B$18:G$258,5,FALSE),"N/A")))</f>
        <v>Provide your diagrams (or a valid link to it) upon submission.</v>
      </c>
      <c r="F46" s="179" t="str">
        <f>VLOOKUP(A46,'Analyst Report'!$A$39:$E$288,5,FALSE)</f>
        <v xml:space="preserve"> </v>
      </c>
    </row>
    <row r="47" spans="1:7" ht="105.75" customHeight="1" x14ac:dyDescent="0.2">
      <c r="A47" s="11" t="s">
        <v>71</v>
      </c>
      <c r="B47" s="23" t="str">
        <f>VLOOKUP(A47,Questions!$B$3:$C$256,2,FALSE)</f>
        <v>Does your organization have a data privacy policy?</v>
      </c>
      <c r="C47" s="8" t="s">
        <v>2122</v>
      </c>
      <c r="D47" s="243" t="s">
        <v>3371</v>
      </c>
      <c r="E47" s="175" t="str">
        <f>IF((C47=""),VLOOKUP(A47,Questions!B$18:G$258,4,FALSE),IF(C47="Yes",VLOOKUP(A47,Questions!B$18:G$258,6,FALSE),IF(C47="No",VLOOKUP(A47,Questions!B$18:G$258,5,FALSE),"N/A")))</f>
        <v>Provide your data privacy document (or a valid link to it) upon submission.</v>
      </c>
      <c r="F47" s="179" t="str">
        <f>VLOOKUP(A47,'Analyst Report'!$A$39:$E$288,5,FALSE)</f>
        <v xml:space="preserve"> </v>
      </c>
    </row>
    <row r="48" spans="1:7" ht="180" customHeight="1" x14ac:dyDescent="0.2">
      <c r="A48" s="11" t="s">
        <v>72</v>
      </c>
      <c r="B48" s="23" t="str">
        <f>VLOOKUP(A48,Questions!$B$3:$C$256,2,FALSE)</f>
        <v>Do you have a documented, and currently implemented, employee onboarding and offboarding policy?</v>
      </c>
      <c r="C48" s="8" t="s">
        <v>2122</v>
      </c>
      <c r="D48" s="241" t="s">
        <v>3372</v>
      </c>
      <c r="E48" s="175" t="str">
        <f>IF((C48=""),VLOOKUP(A48,Questions!B$18:G$258,4,FALSE),IF(C48="Yes",VLOOKUP(A48,Questions!B$18:G$258,6,FALSE),IF(C48="No",VLOOKUP(A48,Questions!B$18:G$258,5,FALSE),"N/A")))</f>
        <v>Provide a reference to your employee onboarding and offboarding policy and supporting documentation or submit it along with this fully populated HECVAT.</v>
      </c>
      <c r="F48" s="179" t="str">
        <f>VLOOKUP(A48,'Analyst Report'!$A$39:$E$288,5,FALSE)</f>
        <v xml:space="preserve"> </v>
      </c>
    </row>
    <row r="49" spans="1:7" ht="64.349999999999994" customHeight="1" x14ac:dyDescent="0.2">
      <c r="A49" s="11" t="s">
        <v>73</v>
      </c>
      <c r="B49" s="23" t="str">
        <f>VLOOKUP(A49,Questions!$B$3:$C$256,2,FALSE)</f>
        <v>Do you have a documented change management process?</v>
      </c>
      <c r="C49" s="8" t="s">
        <v>2122</v>
      </c>
      <c r="D49" s="293" t="s">
        <v>3373</v>
      </c>
      <c r="E49" s="175" t="str">
        <f>IF((C49=""),VLOOKUP(A49,Questions!B$18:G$258,4,FALSE),IF(C49="Yes",VLOOKUP(A49,Questions!B$18:G$258,6,FALSE),IF(C49="No",VLOOKUP(A49,Questions!B$18:G$258,5,FALSE),"N/A")))</f>
        <v>Summarize your current change management process.</v>
      </c>
      <c r="F49" s="179" t="str">
        <f>VLOOKUP(A49,'Analyst Report'!$A$39:$E$288,5,FALSE)</f>
        <v xml:space="preserve"> </v>
      </c>
    </row>
    <row r="50" spans="1:7" ht="93" customHeight="1" x14ac:dyDescent="0.2">
      <c r="A50" s="11" t="s">
        <v>74</v>
      </c>
      <c r="B50" s="23" t="str">
        <f>VLOOKUP(A50,Questions!$B$3:$C$256,2,FALSE)</f>
        <v>Has a VPAT or ACR been created or updated for the product and version under consideration within the past year?</v>
      </c>
      <c r="C50" s="8" t="s">
        <v>2122</v>
      </c>
      <c r="D50" s="310" t="s">
        <v>3502</v>
      </c>
      <c r="E50" s="175" t="str">
        <f>IF((C50=""),VLOOKUP(A50,Questions!B$18:G$258,4,FALSE),IF(C50="Yes",VLOOKUP(A50,Questions!B$18:G$258,6,FALSE),IF(C50="No",VLOOKUP(A50,Questions!B$18:G$258,5,FALSE),"N/A")))</f>
        <v>State the date the VPAT was completed. Include this VPAT in your submission and/or link to its web location.</v>
      </c>
      <c r="F50" s="179" t="str">
        <f>VLOOKUP(A50,'Analyst Report'!$A$39:$E$288,5,FALSE)</f>
        <v xml:space="preserve"> </v>
      </c>
    </row>
    <row r="51" spans="1:7" ht="252" customHeight="1" x14ac:dyDescent="0.2">
      <c r="A51" s="11" t="s">
        <v>75</v>
      </c>
      <c r="B51" s="23" t="str">
        <f>VLOOKUP(A51,Questions!$B$3:$C$256,2,FALSE)</f>
        <v>Do you have documentation to support the accessibility features of your product?</v>
      </c>
      <c r="C51" s="8" t="s">
        <v>2122</v>
      </c>
      <c r="D51" s="293" t="s">
        <v>3374</v>
      </c>
      <c r="E51" s="175" t="str">
        <f>IF((C51=""),VLOOKUP(A51,Questions!B$18:G$258,4,FALSE),IF(C51="Yes",VLOOKUP(A51,Questions!B$18:G$258,6,FALSE),IF(C51="No",VLOOKUP(A51,Questions!B$18:G$258,5,FALSE),"N/A")))</f>
        <v>Provide examples with links where possible.</v>
      </c>
      <c r="F51" s="179" t="str">
        <f>VLOOKUP(A51,'Analyst Report'!$A$39:$E$288,5,FALSE)</f>
        <v xml:space="preserve"> </v>
      </c>
      <c r="G51" s="274" t="s">
        <v>3233</v>
      </c>
    </row>
    <row r="52" spans="1:7" ht="36" customHeight="1" x14ac:dyDescent="0.2">
      <c r="A52" s="347" t="s">
        <v>76</v>
      </c>
      <c r="B52" s="348"/>
      <c r="C52" s="20" t="s">
        <v>47</v>
      </c>
      <c r="D52" s="20" t="s">
        <v>48</v>
      </c>
      <c r="E52" s="174" t="s">
        <v>49</v>
      </c>
      <c r="F52" s="178" t="s">
        <v>50</v>
      </c>
    </row>
    <row r="53" spans="1:7" ht="188.25" customHeight="1" x14ac:dyDescent="0.2">
      <c r="A53" s="11" t="s">
        <v>77</v>
      </c>
      <c r="B53" s="23" t="str">
        <f>VLOOKUP(A53,Questions!$B$3:$C$256,2,FALSE)</f>
        <v>Has a third-party expert conducted an audit of the most recent version of your product?</v>
      </c>
      <c r="C53" s="8" t="s">
        <v>2126</v>
      </c>
      <c r="D53" s="293" t="s">
        <v>3375</v>
      </c>
      <c r="E53" s="175" t="str">
        <f>IF((C53=""),VLOOKUP(A53,Questions!B$18:G$258,4,FALSE),IF(C53="Yes",VLOOKUP(A53,Questions!B$18:G$258,6,FALSE),IF(C53="No",VLOOKUP(A53,Questions!B$18:G$258,5,FALSE),"N/A")))</f>
        <v>Please provide plans (when and by whom) any audit is planned, if any or rationale if not.</v>
      </c>
      <c r="F53" s="179" t="str">
        <f>VLOOKUP(A53,'Analyst Report'!$A$39:$E$288,5,FALSE)</f>
        <v xml:space="preserve"> </v>
      </c>
    </row>
    <row r="54" spans="1:7" ht="288" customHeight="1" x14ac:dyDescent="0.2">
      <c r="A54" s="11" t="s">
        <v>78</v>
      </c>
      <c r="B54" s="23" t="str">
        <f>VLOOKUP(A54,Questions!$B$3:$C$256,2,FALSE)</f>
        <v>Do you have a documented and implemented process for verifying accessibility conformance?</v>
      </c>
      <c r="C54" s="8" t="s">
        <v>2122</v>
      </c>
      <c r="D54" s="310" t="s">
        <v>3374</v>
      </c>
      <c r="E54" s="175" t="str">
        <f>IF((C54=""),VLOOKUP(A54,Questions!B$18:G$258,4,FALSE),IF(C54="Yes",VLOOKUP(A54,Questions!B$18:G$258,6,FALSE),IF(C54="No",VLOOKUP(A54,Questions!B$18:G$258,5,FALSE),"N/A")))</f>
        <v>Describe your processes and methodologies for validating accessibility conformance.</v>
      </c>
      <c r="F54" s="179" t="str">
        <f>VLOOKUP(A54,'Analyst Report'!$A$39:$E$288,5,FALSE)</f>
        <v xml:space="preserve"> </v>
      </c>
    </row>
    <row r="55" spans="1:7" ht="243" customHeight="1" x14ac:dyDescent="0.2">
      <c r="A55" s="11" t="s">
        <v>79</v>
      </c>
      <c r="B55" s="23" t="str">
        <f>VLOOKUP(A55,Questions!$B$3:$C$256,2,FALSE)</f>
        <v>Have you adopted a technical or legal standard of conformance for the product in question?</v>
      </c>
      <c r="C55" s="8" t="s">
        <v>2122</v>
      </c>
      <c r="D55" s="310" t="s">
        <v>3498</v>
      </c>
      <c r="E55" s="175" t="str">
        <f>IF((C55=""),VLOOKUP(A55,Questions!B$18:G$258,4,FALSE),IF(C55="Yes",VLOOKUP(A55,Questions!B$18:G$258,6,FALSE),IF(C55="No",VLOOKUP(A55,Questions!B$18:G$258,5,FALSE),"N/A")))</f>
        <v>Indicate which primary standards and comment upon any additional standards the product meets.</v>
      </c>
      <c r="F55" s="179" t="str">
        <f>VLOOKUP(A55,'Analyst Report'!$A$39:$E$288,5,FALSE)</f>
        <v xml:space="preserve"> </v>
      </c>
    </row>
    <row r="56" spans="1:7" ht="61.35" customHeight="1" x14ac:dyDescent="0.2">
      <c r="A56" s="11" t="s">
        <v>80</v>
      </c>
      <c r="B56" s="23" t="str">
        <f>VLOOKUP(A56,Questions!$B$3:$C$256,2,FALSE)</f>
        <v>Can you provide a current, detailed accessibility roadmap with delivery timelines?</v>
      </c>
      <c r="C56" s="8" t="s">
        <v>2126</v>
      </c>
      <c r="D56" s="297" t="s">
        <v>3376</v>
      </c>
      <c r="E56" s="175" t="str">
        <f>IF((C56=""),VLOOKUP(A56,Questions!B$18:G$258,4,FALSE),IF(C56="Yes",VLOOKUP(A56,Questions!B$18:G$258,6,FALSE),IF(C56="No",VLOOKUP(A56,Questions!B$18:G$258,5,FALSE),"N/A")))</f>
        <v>Please provide any plans to develop and share an accessibility product roadmap in the future.</v>
      </c>
      <c r="F56" s="179" t="str">
        <f>VLOOKUP(A56,'Analyst Report'!$A$39:$E$288,5,FALSE)</f>
        <v xml:space="preserve"> </v>
      </c>
    </row>
    <row r="57" spans="1:7" ht="189" customHeight="1" x14ac:dyDescent="0.2">
      <c r="A57" s="11" t="s">
        <v>81</v>
      </c>
      <c r="B57" s="23" t="str">
        <f>VLOOKUP(A57,Questions!$B$3:$C$256,2,FALSE)</f>
        <v>Do you expect your staff to maintain a current skill set in IT accessibility?</v>
      </c>
      <c r="C57" s="8" t="s">
        <v>2122</v>
      </c>
      <c r="D57" s="297" t="s">
        <v>3377</v>
      </c>
      <c r="E57" s="175" t="str">
        <f>IF((C57=""),VLOOKUP(A57,Questions!B$18:G$258,4,FALSE),IF(C57="Yes",VLOOKUP(A57,Questions!B$18:G$258,6,FALSE),IF(C57="No",VLOOKUP(A57,Questions!B$18:G$258,5,FALSE),"N/A")))</f>
        <v>Provide any further relevant information about how expertise is maintained; include any accessibility certifications staff may hold (e.g., IAAP WAS &lt;https://www.accessibilityassociation.org/certifications&gt; or DHS Trusted Tester &lt;https://section508.gov/test/trusted-tester&gt;).</v>
      </c>
      <c r="F57" s="179" t="str">
        <f>VLOOKUP(A57,'Analyst Report'!$A$39:$E$288,5,FALSE)</f>
        <v xml:space="preserve"> </v>
      </c>
    </row>
    <row r="58" spans="1:7" ht="175.5" customHeight="1" x14ac:dyDescent="0.2">
      <c r="A58" s="11" t="s">
        <v>82</v>
      </c>
      <c r="B58" s="23" t="str">
        <f>VLOOKUP(A58,Questions!$B$3:$C$256,2,FALSE)</f>
        <v>Do you have a documented and implemented process for reporting and tracking accessibility issues?</v>
      </c>
      <c r="C58" s="8" t="s">
        <v>2122</v>
      </c>
      <c r="D58" s="297" t="s">
        <v>3378</v>
      </c>
      <c r="E58" s="175" t="str">
        <f>IF((C58=""),VLOOKUP(A58,Questions!B$18:G$258,4,FALSE),IF(C58="Yes",VLOOKUP(A58,Questions!B$18:G$258,6,FALSE),IF(C58="No",VLOOKUP(A58,Questions!B$18:G$258,5,FALSE),"N/A")))</f>
        <v>Describe the process and any recent examples of fixes as a result of the process.</v>
      </c>
      <c r="F58" s="179" t="str">
        <f>VLOOKUP(A58,'Analyst Report'!$A$39:$E$288,5,FALSE)</f>
        <v xml:space="preserve"> </v>
      </c>
    </row>
    <row r="59" spans="1:7" ht="129" customHeight="1" x14ac:dyDescent="0.2">
      <c r="A59" s="11" t="s">
        <v>83</v>
      </c>
      <c r="B59" s="23" t="str">
        <f>VLOOKUP(A59,Questions!$B$3:$C$256,2,FALSE)</f>
        <v>Do you have documented processes and procedures for implementing accessibility into your development lifecycle?</v>
      </c>
      <c r="C59" s="8" t="s">
        <v>2122</v>
      </c>
      <c r="D59" s="297" t="s">
        <v>3379</v>
      </c>
      <c r="E59" s="175" t="str">
        <f>IF((C59=""),VLOOKUP(A59,Questions!B$18:G$258,4,FALSE),IF(C59="Yes",VLOOKUP(A59,Questions!B$18:G$258,6,FALSE),IF(C59="No",VLOOKUP(A59,Questions!B$18:G$258,5,FALSE),"N/A")))</f>
        <v>Provide further details or multiple means in Additional Information.</v>
      </c>
      <c r="F59" s="179" t="str">
        <f>VLOOKUP(A59,'Analyst Report'!$A$39:$E$288,5,FALSE)</f>
        <v xml:space="preserve"> </v>
      </c>
    </row>
    <row r="60" spans="1:7" ht="48" customHeight="1" x14ac:dyDescent="0.2">
      <c r="A60" s="11" t="s">
        <v>84</v>
      </c>
      <c r="B60" s="23" t="str">
        <f>VLOOKUP(A60,Questions!$B$3:$C$256,2,FALSE)</f>
        <v>Can all functions of the application or service be performed using only the keyboard?</v>
      </c>
      <c r="C60" s="8" t="s">
        <v>2122</v>
      </c>
      <c r="D60" s="303" t="s">
        <v>3503</v>
      </c>
      <c r="E60" s="175" t="str">
        <f>IF((C60=""),VLOOKUP(A60,Questions!B$18:G$258,4,FALSE),IF(C60="Yes",VLOOKUP(A60,Questions!B$18:G$258,6,FALSE),IF(C60="No",VLOOKUP(A60,Questions!B$18:G$258,5,FALSE),"N/A")))</f>
        <v>State when and on which platform this was verified.</v>
      </c>
      <c r="F60" s="179" t="str">
        <f>VLOOKUP(A60,'Analyst Report'!$A$39:$E$288,5,FALSE)</f>
        <v xml:space="preserve"> </v>
      </c>
    </row>
    <row r="61" spans="1:7" ht="73.349999999999994" customHeight="1" x14ac:dyDescent="0.2">
      <c r="A61" s="11" t="s">
        <v>85</v>
      </c>
      <c r="B61" s="23" t="str">
        <f>VLOOKUP(A61,Questions!$B$3:$C$256,2,FALSE)</f>
        <v>Does your product rely on activating a special "accessibility mode," a "lite version," or accessing an alternate interface for accessibility purposes?</v>
      </c>
      <c r="C61" s="8" t="s">
        <v>2126</v>
      </c>
      <c r="D61" s="241" t="s">
        <v>60</v>
      </c>
      <c r="E61" s="175" t="str">
        <f>IF((C61=""),VLOOKUP(A61,Questions!B$18:G$258,4,FALSE),IF(C61="Yes",VLOOKUP(A61,Questions!B$18:G$258,6,FALSE),IF(C61="No",VLOOKUP(A61,Questions!B$18:G$258,5,FALSE),"N/A")))</f>
        <v xml:space="preserve"> </v>
      </c>
      <c r="F61" s="179" t="str">
        <f>VLOOKUP(A61,'Analyst Report'!$A$39:$E$288,5,FALSE)</f>
        <v xml:space="preserve"> </v>
      </c>
      <c r="G61" s="274" t="s">
        <v>3233</v>
      </c>
    </row>
    <row r="62" spans="1:7" ht="36" customHeight="1" x14ac:dyDescent="0.2">
      <c r="A62" s="331" t="str">
        <f>IF($C$29="No","Assessment of Third Parties - Optional based on QUALIFIER response.","Assessment of Third Parties")</f>
        <v>Assessment of Third Parties</v>
      </c>
      <c r="B62" s="331"/>
      <c r="C62" s="20" t="s">
        <v>47</v>
      </c>
      <c r="D62" s="20" t="s">
        <v>48</v>
      </c>
      <c r="E62" s="174" t="s">
        <v>49</v>
      </c>
      <c r="F62" s="178" t="s">
        <v>50</v>
      </c>
    </row>
    <row r="63" spans="1:7" ht="137.25" customHeight="1" x14ac:dyDescent="0.2">
      <c r="A63" s="11" t="s">
        <v>86</v>
      </c>
      <c r="B63" s="23" t="str">
        <f>VLOOKUP(A63,Questions!$B$3:$C$256,2,FALSE)</f>
        <v>Do you perform security assessments of third-party companies with which you share data? (e.g., hosting providers, cloud services, PaaS, IaaS, SaaS)</v>
      </c>
      <c r="C63" s="8" t="s">
        <v>2122</v>
      </c>
      <c r="D63" s="296" t="s">
        <v>3380</v>
      </c>
      <c r="E63" s="175" t="str">
        <f>IF((C63=""),VLOOKUP(A63,Questions!B$18:G$258,4,FALSE),IF(C63="Yes",VLOOKUP(A63,Questions!B$18:G$258,6,FALSE),IF(C63="No",VLOOKUP(A63,Questions!B$18:G$258,5,FALSE),"N/A")))</f>
        <v>Provide a summary of your practices that assures that the third party will be subject to the appropriate standards regarding security, service recoverability, and confidentiality.</v>
      </c>
      <c r="F63" s="179" t="str">
        <f>VLOOKUP(A63,'Analyst Report'!$A$39:$E$288,5,FALSE)</f>
        <v xml:space="preserve"> </v>
      </c>
    </row>
    <row r="64" spans="1:7" ht="80.099999999999994" customHeight="1" x14ac:dyDescent="0.2">
      <c r="A64" s="11" t="s">
        <v>87</v>
      </c>
      <c r="B64" s="23" t="str">
        <f>VLOOKUP(A64,Questions!$B$3:$C$256,2,FALSE)</f>
        <v>Provide a brief description for why each of these third parties will have access to institutional data.</v>
      </c>
      <c r="C64" s="351" t="s">
        <v>3380</v>
      </c>
      <c r="D64" s="351"/>
      <c r="E64" s="175" t="str">
        <f>IF((C64=""),VLOOKUP(A64,Questions!B$18:G$258,4,FALSE),IF(C64="Yes",VLOOKUP(A64,Questions!B$18:G$258,6,FALSE),IF(C64="No",VLOOKUP(A64,Questions!B$18:G$258,5,FALSE),"N/A")))</f>
        <v>N/A</v>
      </c>
      <c r="F64" s="179" t="str">
        <f>VLOOKUP(A64,'Analyst Report'!$A$39:$E$288,5,FALSE)</f>
        <v xml:space="preserve"> </v>
      </c>
    </row>
    <row r="65" spans="1:256" ht="80.099999999999994" customHeight="1" x14ac:dyDescent="0.2">
      <c r="A65" s="11" t="s">
        <v>88</v>
      </c>
      <c r="B65" s="23" t="str">
        <f>VLOOKUP(A65,Questions!$B$3:$C$256,2,FALSE)</f>
        <v>What legal agreements (i.e., contracts) do you have in place with these third parties that address liability in the event of a data breach?</v>
      </c>
      <c r="C65" s="351" t="s">
        <v>3381</v>
      </c>
      <c r="D65" s="351"/>
      <c r="E65" s="175" t="str">
        <f>IF((C65=""),VLOOKUP(A65,Questions!B$18:G$258,4,FALSE),IF(C65="Yes",VLOOKUP(A65,Questions!B$18:G$258,6,FALSE),IF(C65="No",VLOOKUP(A65,Questions!B$18:G$258,5,FALSE),"N/A")))</f>
        <v>N/A</v>
      </c>
      <c r="F65" s="179" t="str">
        <f>VLOOKUP(A65,'Analyst Report'!$A$39:$E$288,5,FALSE)</f>
        <v xml:space="preserve"> </v>
      </c>
    </row>
    <row r="66" spans="1:256" ht="80.099999999999994" customHeight="1" x14ac:dyDescent="0.2">
      <c r="A66" s="11" t="s">
        <v>89</v>
      </c>
      <c r="B66" s="23" t="str">
        <f>VLOOKUP(A66,Questions!$B$3:$C$256,2,FALSE)</f>
        <v>Do you have an implemented third-party management strategy?</v>
      </c>
      <c r="C66" s="8" t="s">
        <v>2126</v>
      </c>
      <c r="D66" s="298" t="s">
        <v>3382</v>
      </c>
      <c r="E66" s="175" t="str">
        <f>IF((C66=""),VLOOKUP(A66,Questions!B$18:G$258,4,FALSE),IF(C66="Yes",VLOOKUP(A66,Questions!B$18:G$258,6,FALSE),IF(C66="No",VLOOKUP(A66,Questions!B$18:G$258,5,FALSE),"N/A")))</f>
        <v>State your plans to implement a third-party management strategy.</v>
      </c>
      <c r="F66" s="179" t="str">
        <f>VLOOKUP(A66,'Analyst Report'!$A$39:$E$288,5,FALSE)</f>
        <v xml:space="preserve"> </v>
      </c>
    </row>
    <row r="67" spans="1:256" ht="119.25" customHeight="1" x14ac:dyDescent="0.2">
      <c r="A67" s="11" t="s">
        <v>90</v>
      </c>
      <c r="B67" s="23" t="str">
        <f>VLOOKUP(A67,Questions!$B$3:$C$256,2,FALSE)</f>
        <v>Do you have a process and implemented procedures for managing your hardware supply chain? (e.g., telecommunications equipment, export licensing, computing devices)</v>
      </c>
      <c r="C67" s="8" t="s">
        <v>2122</v>
      </c>
      <c r="D67" s="298" t="s">
        <v>3383</v>
      </c>
      <c r="E67" s="175" t="str">
        <f>IF((C67=""),VLOOKUP(A67,Questions!B$18:G$258,4,FALSE),IF(C67="Yes",VLOOKUP(A67,Questions!B$18:G$258,6,FALSE),IF(C67="No",VLOOKUP(A67,Questions!B$18:G$258,5,FALSE),"N/A")))</f>
        <v>State what countries and/or regions this process is compliant with.</v>
      </c>
      <c r="F67" s="179" t="str">
        <f>VLOOKUP(A67,'Analyst Report'!$A$39:$E$288,5,FALSE)</f>
        <v xml:space="preserve"> </v>
      </c>
      <c r="G67" s="274" t="s">
        <v>3233</v>
      </c>
    </row>
    <row r="68" spans="1:256" ht="36" customHeight="1" x14ac:dyDescent="0.2">
      <c r="A68" s="331" t="str">
        <f>IF(Questions!D23&lt;&gt;"","Consulting",IF(Questions!D23&lt;&gt;"Yes","Consulting - All questions after this section are OPTIONAL.","Consulting - Optional based on QUALIFIER response."))</f>
        <v>Consulting</v>
      </c>
      <c r="B68" s="331"/>
      <c r="C68" s="20" t="s">
        <v>47</v>
      </c>
      <c r="D68" s="20" t="s">
        <v>48</v>
      </c>
      <c r="E68" s="174" t="s">
        <v>49</v>
      </c>
      <c r="F68" s="178" t="s">
        <v>50</v>
      </c>
    </row>
    <row r="69" spans="1:256" ht="48" customHeight="1" x14ac:dyDescent="0.2">
      <c r="A69" s="11" t="s">
        <v>91</v>
      </c>
      <c r="B69" s="23" t="str">
        <f>VLOOKUP(A69,Questions!$B$3:$C$256,2,FALSE)</f>
        <v>Will the consulting take place on-premises?</v>
      </c>
      <c r="C69" s="8" t="s">
        <v>2122</v>
      </c>
      <c r="D69" s="24"/>
      <c r="E69" s="175" t="str">
        <f>IF((C69=""),VLOOKUP(A69,Questions!B:G,4,FALSE),IF(C69="Yes",VLOOKUP(A69,Questions!B:G,6,FALSE),IF(C69="No",VLOOKUP(A69,Questions!B:G,5,FALSE),"N/A")))</f>
        <v xml:space="preserve"> </v>
      </c>
      <c r="F69" s="179" t="str">
        <f>VLOOKUP(A69,'Analyst Report'!$A$39:$E$288,5,FALSE)</f>
        <v xml:space="preserve"> </v>
      </c>
    </row>
    <row r="70" spans="1:256" ht="63" customHeight="1" x14ac:dyDescent="0.2">
      <c r="A70" s="11" t="s">
        <v>92</v>
      </c>
      <c r="B70" s="23" t="str">
        <f>VLOOKUP(A70,Questions!$B$3:$C$256,2,FALSE)</f>
        <v>Will the consultant require access to the institution's network resources?</v>
      </c>
      <c r="C70" s="8" t="s">
        <v>2126</v>
      </c>
      <c r="D70" s="299" t="s">
        <v>3384</v>
      </c>
      <c r="E70" s="175" t="str">
        <f>IF((C70=""),VLOOKUP(A70,Questions!B:G,4,FALSE),IF(C70="Yes",VLOOKUP(A70,Questions!B:G,6,FALSE),IF(C70="No",VLOOKUP(A70,Questions!B:G,5,FALSE),"N/A")))</f>
        <v xml:space="preserve"> </v>
      </c>
      <c r="F70" s="179" t="str">
        <f>VLOOKUP(A70,'Analyst Report'!$A$39:$E$288,5,FALSE)</f>
        <v xml:space="preserve"> </v>
      </c>
    </row>
    <row r="71" spans="1:256" ht="63" customHeight="1" x14ac:dyDescent="0.2">
      <c r="A71" s="11" t="s">
        <v>93</v>
      </c>
      <c r="B71" s="23" t="str">
        <f>VLOOKUP(A71,Questions!$B$3:$C$256,2,FALSE)</f>
        <v>Will the consultant require access to hardware in the institution's data centers?</v>
      </c>
      <c r="C71" s="8" t="s">
        <v>2126</v>
      </c>
      <c r="D71" s="24"/>
      <c r="E71" s="175" t="str">
        <f>IF((C71=""),VLOOKUP(A71,Questions!B:G,4,FALSE),IF(C71="Yes",VLOOKUP(A71,Questions!B:G,6,FALSE),IF(C71="No",VLOOKUP(A71,Questions!B:G,5,FALSE),"N/A")))</f>
        <v xml:space="preserve"> </v>
      </c>
      <c r="F71" s="179" t="str">
        <f>VLOOKUP(A71,'Analyst Report'!$A$39:$E$288,5,FALSE)</f>
        <v xml:space="preserve"> </v>
      </c>
    </row>
    <row r="72" spans="1:256" ht="48" customHeight="1" x14ac:dyDescent="0.2">
      <c r="A72" s="11" t="s">
        <v>94</v>
      </c>
      <c r="B72" s="23" t="str">
        <f>VLOOKUP(A72,Questions!$B$3:$C$256,2,FALSE)</f>
        <v>Will the consultant require an account within the institution's domain (@*.edu)?</v>
      </c>
      <c r="C72" s="8" t="s">
        <v>2126</v>
      </c>
      <c r="D72" s="9"/>
      <c r="E72" s="175" t="str">
        <f>IF((C72=""),VLOOKUP(A72,Questions!B:G,4,FALSE),IF(C72="Yes",VLOOKUP(A72,Questions!B:G,6,FALSE),IF(C72="No",VLOOKUP(A72,Questions!B:G,5,FALSE),"N/A")))</f>
        <v xml:space="preserve"> </v>
      </c>
      <c r="F72" s="179" t="str">
        <f>VLOOKUP(A72,'Analyst Report'!$A$39:$E$288,5,FALSE)</f>
        <v xml:space="preserve"> </v>
      </c>
    </row>
    <row r="73" spans="1:256" ht="48" customHeight="1" x14ac:dyDescent="0.2">
      <c r="A73" s="11" t="s">
        <v>95</v>
      </c>
      <c r="B73" s="23" t="str">
        <f>VLOOKUP(A73,Questions!$B$3:$C$256,2,FALSE)</f>
        <v>Has the consultant received training on (sensitive, HIPAA, PCI, etc.) data handling?</v>
      </c>
      <c r="C73" s="8" t="s">
        <v>2126</v>
      </c>
      <c r="D73" s="299" t="s">
        <v>3385</v>
      </c>
      <c r="E73" s="175" t="str">
        <f>IF((C73=""),VLOOKUP(A73,Questions!B:G,4,FALSE),IF(C73="Yes",VLOOKUP(A73,Questions!B:G,6,FALSE),IF(C73="No",VLOOKUP(A73,Questions!B:G,5,FALSE),"N/A")))</f>
        <v xml:space="preserve"> </v>
      </c>
      <c r="F73" s="179" t="str">
        <f>VLOOKUP(A73,'Analyst Report'!$A$39:$E$288,5,FALSE)</f>
        <v xml:space="preserve"> </v>
      </c>
    </row>
    <row r="74" spans="1:256" ht="48" customHeight="1" x14ac:dyDescent="0.2">
      <c r="A74" s="11" t="s">
        <v>96</v>
      </c>
      <c r="B74" s="23" t="str">
        <f>VLOOKUP(A74,Questions!$B$3:$C$256,2,FALSE)</f>
        <v>Will any data be transferred to the consultant's possession?</v>
      </c>
      <c r="C74" s="8" t="s">
        <v>2126</v>
      </c>
      <c r="D74" s="9"/>
      <c r="E74" s="175" t="str">
        <f>IF((C74=""),VLOOKUP(A74,Questions!B:G,4,FALSE),IF(C74="Yes",VLOOKUP(A74,Questions!B:G,6,FALSE),IF(C74="No",VLOOKUP(A74,Questions!B:G,5,FALSE),"N/A")))</f>
        <v>No need to answer CONS-07</v>
      </c>
      <c r="F74" s="179" t="str">
        <f>VLOOKUP(A74,'Analyst Report'!$A$39:$E$288,5,FALSE)</f>
        <v xml:space="preserve"> </v>
      </c>
    </row>
    <row r="75" spans="1:256" s="1" customFormat="1" ht="48" customHeight="1" x14ac:dyDescent="0.2">
      <c r="A75" s="11" t="s">
        <v>97</v>
      </c>
      <c r="B75" s="23" t="str">
        <f>VLOOKUP(A75,Questions!$B$3:$C$256,2,FALSE)</f>
        <v>Is it encrypted (at rest) while in the consultant's possession?</v>
      </c>
      <c r="C75" s="76"/>
      <c r="D75" s="9"/>
      <c r="E75" s="175" t="str">
        <f>IF((C75=""),VLOOKUP(A75,Questions!B:G,4,FALSE),IF(C75="Yes",VLOOKUP(A75,Questions!B:G,6,FALSE),IF(C75="No",VLOOKUP(A75,Questions!B:G,5,FALSE),"N/A")))</f>
        <v xml:space="preserve"> </v>
      </c>
      <c r="F75" s="179" t="str">
        <f>VLOOKUP(A75,'Analyst Report'!$A$39:$E$288,5,FALSE)</f>
        <v xml:space="preserve"> </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ht="48" customHeight="1" x14ac:dyDescent="0.2">
      <c r="A76" s="11" t="s">
        <v>98</v>
      </c>
      <c r="B76" s="23" t="str">
        <f>VLOOKUP(A76,Questions!$B$3:$C$256,2,FALSE)</f>
        <v>Will the consultant need remote access to the institution's network or systems?</v>
      </c>
      <c r="C76" s="8" t="s">
        <v>2126</v>
      </c>
      <c r="D76" s="9"/>
      <c r="E76" s="175" t="str">
        <f>IF((C76=""),VLOOKUP(A76,Questions!B:G,4,FALSE),IF(C76="Yes",VLOOKUP(A76,Questions!B:G,6,FALSE),IF(C76="No",VLOOKUP(A76,Questions!B:G,5,FALSE),"N/A")))</f>
        <v>No need to answer CONS-09</v>
      </c>
      <c r="F76" s="179" t="str">
        <f>VLOOKUP(A76,'Analyst Report'!$A$39:$E$288,5,FALSE)</f>
        <v xml:space="preserve"> </v>
      </c>
    </row>
    <row r="77" spans="1:256" s="1" customFormat="1" ht="48" customHeight="1" x14ac:dyDescent="0.2">
      <c r="A77" s="11" t="s">
        <v>99</v>
      </c>
      <c r="B77" s="23" t="str">
        <f>VLOOKUP(A77,Questions!$B$3:$C$256,2,FALSE)</f>
        <v>Can we restrict that access based on source IP address?</v>
      </c>
      <c r="C77" s="8"/>
      <c r="D77" s="9"/>
      <c r="E77" s="175" t="str">
        <f>IF((C77=""),VLOOKUP(A77,Questions!B:G,4,FALSE),IF(C77="Yes",VLOOKUP(A77,Questions!B:G,6,FALSE),IF(C77="No",VLOOKUP(A77,Questions!B:G,5,FALSE),"N/A")))</f>
        <v xml:space="preserve"> </v>
      </c>
      <c r="F77" s="179" t="str">
        <f>VLOOKUP(A77,'Analyst Report'!$A$39:$E$288,5,FALSE)</f>
        <v xml:space="preserve"> </v>
      </c>
      <c r="G77" s="274" t="s">
        <v>3233</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ht="36" customHeight="1" x14ac:dyDescent="0.2">
      <c r="A78" s="331" t="s">
        <v>100</v>
      </c>
      <c r="B78" s="331"/>
      <c r="C78" s="20" t="s">
        <v>47</v>
      </c>
      <c r="D78" s="20" t="s">
        <v>48</v>
      </c>
      <c r="E78" s="174" t="s">
        <v>49</v>
      </c>
      <c r="F78" s="178" t="s">
        <v>50</v>
      </c>
    </row>
    <row r="79" spans="1:256" ht="184.5" customHeight="1" x14ac:dyDescent="0.2">
      <c r="A79" s="11" t="s">
        <v>101</v>
      </c>
      <c r="B79" s="23" t="str">
        <f>VLOOKUP(A79,Questions!$B$3:$C$256,2,FALSE)</f>
        <v>Are access controls for institutional accounts based on structured rules, such as role-based access control (RBAC), attribute-based access control (ABAC), or policy-based access control (PBAC)?</v>
      </c>
      <c r="C79" s="8" t="s">
        <v>2122</v>
      </c>
      <c r="D79" s="297" t="s">
        <v>3386</v>
      </c>
      <c r="E79" s="175" t="str">
        <f>IF((C79=""),VLOOKUP(A79,Questions!B:G,4,FALSE),IF(C79="Yes",VLOOKUP(A79,Questions!B:G,6,FALSE),IF(C79="No",VLOOKUP(A79,Questions!B:G,5,FALSE),"N/A")))</f>
        <v>Describe available roles.</v>
      </c>
      <c r="F79" s="179" t="str">
        <f>VLOOKUP(A79,'Analyst Report'!$A$39:$E$288,5,FALSE)</f>
        <v xml:space="preserve"> </v>
      </c>
    </row>
    <row r="80" spans="1:256" ht="93.75" customHeight="1" x14ac:dyDescent="0.2">
      <c r="A80" s="11" t="s">
        <v>102</v>
      </c>
      <c r="B80" s="23" t="str">
        <f>VLOOKUP(A80,Questions!$B$3:$C$256,2,FALSE)</f>
        <v>Are access controls for staff within your organization based on structured rules, such as RBAC, ABAC, or PBAC?</v>
      </c>
      <c r="C80" s="8" t="s">
        <v>2122</v>
      </c>
      <c r="D80" s="297" t="s">
        <v>3387</v>
      </c>
      <c r="E80" s="175" t="str">
        <f>IF((C80=""),VLOOKUP(A80,Questions!B:G,4,FALSE),IF(C80="Yes",VLOOKUP(A80,Questions!B:G,6,FALSE),IF(C80="No",VLOOKUP(A80,Questions!B:G,5,FALSE),"N/A")))</f>
        <v xml:space="preserve"> </v>
      </c>
      <c r="F80" s="179" t="str">
        <f>VLOOKUP(A80,'Analyst Report'!$A$39:$E$288,5,FALSE)</f>
        <v xml:space="preserve"> </v>
      </c>
    </row>
    <row r="81" spans="1:256" ht="130.5" customHeight="1" x14ac:dyDescent="0.2">
      <c r="A81" s="11" t="s">
        <v>103</v>
      </c>
      <c r="B81" s="23" t="str">
        <f>VLOOKUP(A81,Questions!$B$3:$C$256,2,FALSE)</f>
        <v>Does the system provide data input validation and error messages?</v>
      </c>
      <c r="C81" s="8" t="s">
        <v>2122</v>
      </c>
      <c r="D81" s="297" t="s">
        <v>3388</v>
      </c>
      <c r="E81" s="175" t="str">
        <f>IF((C81=""),VLOOKUP(A81,Questions!B:G,4,FALSE),IF(C81="Yes",VLOOKUP(A81,Questions!B:G,6,FALSE),IF(C81="No",VLOOKUP(A81,Questions!B:G,5,FALSE),"N/A")))</f>
        <v>Describe how your system(s) provide data input validation and error messages.</v>
      </c>
      <c r="F81" s="179" t="str">
        <f>VLOOKUP(A81,'Analyst Report'!$A$39:$E$288,5,FALSE)</f>
        <v xml:space="preserve"> </v>
      </c>
    </row>
    <row r="82" spans="1:256" ht="109.5" customHeight="1" x14ac:dyDescent="0.2">
      <c r="A82" s="11" t="s">
        <v>104</v>
      </c>
      <c r="B82" s="23" t="str">
        <f>VLOOKUP(A82,Questions!$B$3:$C$256,2,FALSE)</f>
        <v>Are you using a web application firewall (WAF)?</v>
      </c>
      <c r="C82" s="8" t="s">
        <v>2126</v>
      </c>
      <c r="D82" s="296" t="s">
        <v>3389</v>
      </c>
      <c r="E82" s="175" t="str">
        <f>IF((C82=""),VLOOKUP(A82,Questions!B:G,4,FALSE),IF(C82="Yes",VLOOKUP(A82,Questions!B:G,6,FALSE),IF(C82="No",VLOOKUP(A82,Questions!B:G,5,FALSE),"N/A")))</f>
        <v>Describe compensating controls that protect your web application, if applicable.</v>
      </c>
      <c r="F82" s="179" t="str">
        <f>VLOOKUP(A82,'Analyst Report'!$A$39:$E$288,5,FALSE)</f>
        <v xml:space="preserve"> </v>
      </c>
    </row>
    <row r="83" spans="1:256" ht="48" customHeight="1" x14ac:dyDescent="0.2">
      <c r="A83" s="11" t="s">
        <v>105</v>
      </c>
      <c r="B83" s="23" t="str">
        <f>VLOOKUP(A83,Questions!$B$3:$C$256,2,FALSE)</f>
        <v>Do you have a process and implemented procedures for managing your software supply chain (e.g., libraries, repositories, frameworks, etc.)</v>
      </c>
      <c r="C83" s="8" t="s">
        <v>2122</v>
      </c>
      <c r="D83" s="296" t="s">
        <v>3390</v>
      </c>
      <c r="E83" s="175" t="str">
        <f>IF((C83=""),VLOOKUP(A83,Questions!B:G,4,FALSE),IF(C83="Yes",VLOOKUP(A83,Questions!B:G,6,FALSE),IF(C83="No",VLOOKUP(A83,Questions!B:G,5,FALSE),"N/A")))</f>
        <v>Provide supporting documentation of your processes.</v>
      </c>
      <c r="F83" s="179" t="str">
        <f>VLOOKUP(A83,'Analyst Report'!$A$39:$E$288,5,FALSE)</f>
        <v xml:space="preserve"> </v>
      </c>
    </row>
    <row r="84" spans="1:256" ht="160.5" customHeight="1" x14ac:dyDescent="0.2">
      <c r="A84" s="11" t="s">
        <v>106</v>
      </c>
      <c r="B84" s="23" t="str">
        <f>VLOOKUP(A84,Questions!$B$3:$C$256,2,FALSE)</f>
        <v>Are only currently supported operating system(s), software, and libraries leveraged by the system(s)/application(s) that will have access to institution's data?</v>
      </c>
      <c r="C84" s="8" t="s">
        <v>2122</v>
      </c>
      <c r="D84" s="300" t="s">
        <v>3391</v>
      </c>
      <c r="E84" s="175" t="str">
        <f>IF((C84=""),VLOOKUP(A84,Questions!B:G,4,FALSE),IF(C84="Yes",VLOOKUP(A84,Questions!B:G,6,FALSE),IF(C84="No",VLOOKUP(A84,Questions!B:G,5,FALSE),"N/A")))</f>
        <v>Please provide a list of all required dependencies.</v>
      </c>
      <c r="F84" s="179" t="str">
        <f>VLOOKUP(A84,'Analyst Report'!$A$39:$E$288,5,FALSE)</f>
        <v xml:space="preserve"> </v>
      </c>
    </row>
    <row r="85" spans="1:256" s="1" customFormat="1" ht="43.35" customHeight="1" x14ac:dyDescent="0.2">
      <c r="A85" s="11" t="s">
        <v>107</v>
      </c>
      <c r="B85" s="23" t="str">
        <f>VLOOKUP(A85,Questions!$B$3:$C$256,2,FALSE)</f>
        <v>If mobile, is the application available from a trusted source (e.g., App Store, Google Play Store)?</v>
      </c>
      <c r="C85" s="8" t="s">
        <v>2733</v>
      </c>
      <c r="D85" s="301"/>
      <c r="E85" s="175" t="str">
        <f>IF((C85=""),VLOOKUP(A85,Questions!B:G,4,FALSE),IF(C85="Yes",VLOOKUP(A85,Questions!B:G,6,FALSE),IF(C85="No",VLOOKUP(A85,Questions!B:G,5,FALSE),"N/A")))</f>
        <v>N/A</v>
      </c>
      <c r="F85" s="179" t="str">
        <f>VLOOKUP(A85,'Analyst Report'!$A$39:$E$288,5,FALSE)</f>
        <v xml:space="preserve"> </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pans="1:256" ht="37.35" customHeight="1" x14ac:dyDescent="0.2">
      <c r="A86" s="11" t="s">
        <v>108</v>
      </c>
      <c r="B86" s="23" t="str">
        <f>VLOOKUP(A86,Questions!$B$3:$C$256,2,FALSE)</f>
        <v>Does your application require access to location or GPS data?</v>
      </c>
      <c r="C86" s="8" t="s">
        <v>2126</v>
      </c>
      <c r="D86" s="301" t="s">
        <v>3392</v>
      </c>
      <c r="E86" s="175" t="str">
        <f>IF((C86=""),VLOOKUP(A86,Questions!B:G,4,FALSE),IF(C86="Yes",VLOOKUP(A86,Questions!B:G,6,FALSE),IF(C86="No",VLOOKUP(A86,Questions!B:G,5,FALSE),"N/A")))</f>
        <v>Please indicate any future plans that would require access to this data</v>
      </c>
      <c r="F86" s="179" t="str">
        <f>VLOOKUP(A86,'Analyst Report'!$A$39:$E$288,5,FALSE)</f>
        <v xml:space="preserve"> </v>
      </c>
    </row>
    <row r="87" spans="1:256" ht="136.5" customHeight="1" x14ac:dyDescent="0.2">
      <c r="A87" s="11" t="s">
        <v>109</v>
      </c>
      <c r="B87" s="23" t="str">
        <f>VLOOKUP(A87,Questions!$B$3:$C$256,2,FALSE)</f>
        <v>Does your application provide separation of duties between security administration, system administration, and standard user functions?</v>
      </c>
      <c r="C87" s="8" t="s">
        <v>2122</v>
      </c>
      <c r="D87" s="301" t="s">
        <v>3393</v>
      </c>
      <c r="E87" s="175" t="str">
        <f>IF((C87=""),VLOOKUP(A87,Questions!B:G,4,FALSE),IF(C87="Yes",VLOOKUP(A87,Questions!B:G,6,FALSE),IF(C87="No",VLOOKUP(A87,Questions!B:G,5,FALSE),"N/A")))</f>
        <v>Describe or provide a reference to the facilities available in the system to provide separation of duties between security administration and system administration functions.</v>
      </c>
      <c r="F87" s="179" t="str">
        <f>VLOOKUP(A87,'Analyst Report'!$A$39:$E$288,5,FALSE)</f>
        <v xml:space="preserve">  </v>
      </c>
    </row>
    <row r="88" spans="1:256" ht="102" customHeight="1" x14ac:dyDescent="0.2">
      <c r="A88" s="11" t="s">
        <v>110</v>
      </c>
      <c r="B88" s="23" t="str">
        <f>VLOOKUP(A88,Questions!$B$3:$C$256,2,FALSE)</f>
        <v>Do you have a fully implemented policy or procedure that details how your employees obtain administrator access to institutional instance of the application?</v>
      </c>
      <c r="C88" s="8" t="s">
        <v>2122</v>
      </c>
      <c r="D88" s="302" t="s">
        <v>3394</v>
      </c>
      <c r="E88" s="175" t="str">
        <f>IF((C88=""),VLOOKUP(A88,Questions!B:G,4,FALSE),IF(C88="Yes",VLOOKUP(A88,Questions!B:G,6,FALSE),IF(C88="No",VLOOKUP(A88,Questions!B:G,5,FALSE),"N/A")))</f>
        <v>Describe or provide a reference that details how administrator access is handled (e.g., provisioning, principle of least privilege, deprovisioning, etc.).</v>
      </c>
      <c r="F88" s="179" t="str">
        <f>VLOOKUP(A88,'Analyst Report'!$A$39:$E$288,5,FALSE)</f>
        <v xml:space="preserve"> </v>
      </c>
    </row>
    <row r="89" spans="1:256" ht="105" customHeight="1" x14ac:dyDescent="0.2">
      <c r="A89" s="11" t="s">
        <v>111</v>
      </c>
      <c r="B89" s="23" t="str">
        <f>VLOOKUP(A89,Questions!$B$3:$C$256,2,FALSE)</f>
        <v>Have your developers been trained in secure coding techniques?</v>
      </c>
      <c r="C89" s="8" t="s">
        <v>2122</v>
      </c>
      <c r="D89" s="295" t="s">
        <v>3395</v>
      </c>
      <c r="E89" s="175" t="str">
        <f>IF((C89=""),VLOOKUP(A89,Questions!B:G,4,FALSE),IF(C89="Yes",VLOOKUP(A89,Questions!B:G,6,FALSE),IF(C89="No",VLOOKUP(A89,Questions!B:G,5,FALSE),"N/A")))</f>
        <v>Summarize your secure coding training.</v>
      </c>
      <c r="F89" s="179" t="str">
        <f>VLOOKUP(A89,'Analyst Report'!$A$39:$E$288,5,FALSE)</f>
        <v xml:space="preserve"> </v>
      </c>
    </row>
    <row r="90" spans="1:256" ht="39" customHeight="1" x14ac:dyDescent="0.2">
      <c r="A90" s="11" t="s">
        <v>112</v>
      </c>
      <c r="B90" s="23" t="str">
        <f>VLOOKUP(A90,Questions!$B$3:$C$256,2,FALSE)</f>
        <v>Was your application developed using secure coding techniques?</v>
      </c>
      <c r="C90" s="8" t="s">
        <v>2122</v>
      </c>
      <c r="D90" s="302" t="s">
        <v>3396</v>
      </c>
      <c r="E90" s="175" t="str">
        <f>IF((C90=""),VLOOKUP(A90,Questions!B:G,4,FALSE),IF(C90="Yes",VLOOKUP(A90,Questions!B:G,6,FALSE),IF(C90="No",VLOOKUP(A90,Questions!B:G,5,FALSE),"N/A")))</f>
        <v>Summarize your secure coding practices.</v>
      </c>
      <c r="F90" s="179" t="str">
        <f>VLOOKUP(A90,'Analyst Report'!$A$39:$E$288,5,FALSE)</f>
        <v xml:space="preserve"> </v>
      </c>
    </row>
    <row r="91" spans="1:256" ht="41.1" customHeight="1" x14ac:dyDescent="0.2">
      <c r="A91" s="11" t="s">
        <v>113</v>
      </c>
      <c r="B91" s="23" t="str">
        <f>VLOOKUP(A91,Questions!$B$3:$C$256,2,FALSE)</f>
        <v>Do you subject your code to static code analysis and/or static application security testing prior to release?</v>
      </c>
      <c r="C91" s="8" t="s">
        <v>2122</v>
      </c>
      <c r="D91" s="302" t="s">
        <v>3396</v>
      </c>
      <c r="E91" s="175" t="str">
        <f>IF((C91=""),VLOOKUP(A91,Questions!B:G,4,FALSE),IF(C91="Yes",VLOOKUP(A91,Questions!B:G,6,FALSE),IF(C91="No",VLOOKUP(A91,Questions!B:G,5,FALSE),"N/A")))</f>
        <v>Provide a list of all tools utilized during static code analysis or static application security testing.</v>
      </c>
      <c r="F91" s="179" t="str">
        <f>VLOOKUP(A91,'Analyst Report'!$A$39:$E$288,5,FALSE)</f>
        <v xml:space="preserve"> </v>
      </c>
    </row>
    <row r="92" spans="1:256" ht="40.35" customHeight="1" x14ac:dyDescent="0.2">
      <c r="A92" s="11" t="s">
        <v>114</v>
      </c>
      <c r="B92" s="23" t="str">
        <f>VLOOKUP(A92,Questions!$B$3:$C$256,2,FALSE)</f>
        <v>Do you have software testing processes (dynamic or static) that are established and followed?</v>
      </c>
      <c r="C92" s="8" t="s">
        <v>2122</v>
      </c>
      <c r="D92" s="302" t="s">
        <v>3396</v>
      </c>
      <c r="E92" s="175"/>
      <c r="F92" s="179" t="str">
        <f>VLOOKUP(A92,'Analyst Report'!$A$39:$E$288,5,FALSE)</f>
        <v xml:space="preserve"> </v>
      </c>
      <c r="G92" s="274" t="s">
        <v>3233</v>
      </c>
    </row>
    <row r="93" spans="1:256" ht="36" customHeight="1" x14ac:dyDescent="0.2">
      <c r="A93" s="331" t="s">
        <v>115</v>
      </c>
      <c r="B93" s="331"/>
      <c r="C93" s="20" t="s">
        <v>47</v>
      </c>
      <c r="D93" s="20" t="s">
        <v>48</v>
      </c>
      <c r="E93" s="174" t="s">
        <v>49</v>
      </c>
      <c r="F93" s="178" t="s">
        <v>50</v>
      </c>
    </row>
    <row r="94" spans="1:256" ht="166.5" customHeight="1" x14ac:dyDescent="0.2">
      <c r="A94" s="11" t="s">
        <v>116</v>
      </c>
      <c r="B94" s="23" t="str">
        <f>VLOOKUP(A94,Questions!$B$3:$C$256,2,FALSE)</f>
        <v>Does your solution support single sign-on (SSO) protocols for user and administrator authentication?</v>
      </c>
      <c r="C94" s="8" t="s">
        <v>2767</v>
      </c>
      <c r="D94" s="301" t="s">
        <v>3397</v>
      </c>
      <c r="E94" s="175" t="str">
        <f>IF((C94=""),VLOOKUP(A94,Questions!B:G,4,FALSE),IF(C94="1) Yes",VLOOKUP(A94,Questions!B:G,6,FALSE),IF(C94="2) No",VLOOKUP(A94,Questions!B:G,5,FALSE),"N/A")))</f>
        <v>Describe how strong authentication is enforced (e.g., complex passwords, multifactor tokens, certificates, biometrics, aging requirements, re-use policy).</v>
      </c>
      <c r="F94" s="179" t="str">
        <f>VLOOKUP(A94,'Analyst Report'!$A$39:$E$288,5,FALSE)</f>
        <v xml:space="preserve"> </v>
      </c>
    </row>
    <row r="95" spans="1:256" ht="167.25" customHeight="1" x14ac:dyDescent="0.2">
      <c r="A95" s="11" t="s">
        <v>117</v>
      </c>
      <c r="B95" s="23" t="str">
        <f>VLOOKUP(A95,Questions!$B$3:$C$256,2,FALSE)</f>
        <v>Does your solution support local authentication protocols for user and administrator authentication?</v>
      </c>
      <c r="C95" s="8" t="s">
        <v>2769</v>
      </c>
      <c r="D95" s="301" t="s">
        <v>3398</v>
      </c>
      <c r="E95" s="175" t="str">
        <f>IF((C95=""),VLOOKUP(A95,Questions!B:G,4,FALSE),IF(C95="1) Yes",VLOOKUP(A95,Questions!B:G,6,FALSE),IF(C95="2) No",VLOOKUP(A95,Questions!B:G,5,FALSE),"Answer relevant questions below")))</f>
        <v>Describe any plans to support local authentication modes.</v>
      </c>
      <c r="F95" s="179" t="str">
        <f>VLOOKUP(A95,'Analyst Report'!$A$39:$E$288,5,FALSE)</f>
        <v xml:space="preserve"> </v>
      </c>
    </row>
    <row r="96" spans="1:256" ht="48" customHeight="1" x14ac:dyDescent="0.2">
      <c r="A96" s="11" t="s">
        <v>118</v>
      </c>
      <c r="B96" s="23" t="str">
        <f>VLOOKUP(A96,Questions!$B$3:$C$256,2,FALSE)</f>
        <v>Can you enforce password/passphrase aging requirements?</v>
      </c>
      <c r="C96" s="8"/>
      <c r="D96" s="241"/>
      <c r="E96" s="175" t="str">
        <f>IF((C96=""),VLOOKUP(A96,Questions!B:G,4,FALSE),IF(C96="Yes",VLOOKUP(A96,Questions!B:G,6,FALSE),IF(C96="No",VLOOKUP(A96,Questions!B:G,5,FALSE),"N/A")))</f>
        <v xml:space="preserve"> </v>
      </c>
      <c r="F96" s="179" t="str">
        <f>VLOOKUP(A96,'Analyst Report'!$A$39:$E$288,5,FALSE)</f>
        <v xml:space="preserve"> </v>
      </c>
    </row>
    <row r="97" spans="1:7" ht="65.099999999999994" customHeight="1" x14ac:dyDescent="0.2">
      <c r="A97" s="11" t="s">
        <v>119</v>
      </c>
      <c r="B97" s="23" t="str">
        <f>VLOOKUP(A97,Questions!$B$3:$C$256,2,FALSE)</f>
        <v>Can you enforce password/passphrase complexity requirements (provided by the institution)?</v>
      </c>
      <c r="C97" s="8"/>
      <c r="D97" s="241"/>
      <c r="E97" s="175" t="str">
        <f>IF((C97=""),VLOOKUP(A97,Questions!B:G,4,FALSE),IF(C97="Yes",VLOOKUP(A97,Questions!B:G,6,FALSE),IF(C97="No",VLOOKUP(A97,Questions!B:G,5,FALSE),"N/A")))</f>
        <v xml:space="preserve"> </v>
      </c>
      <c r="F97" s="179" t="str">
        <f>VLOOKUP(A97,'Analyst Report'!$A$39:$E$288,5,FALSE)</f>
        <v xml:space="preserve"> </v>
      </c>
    </row>
    <row r="98" spans="1:7" ht="72.75" customHeight="1" x14ac:dyDescent="0.2">
      <c r="A98" s="11" t="s">
        <v>120</v>
      </c>
      <c r="B98" s="23" t="str">
        <f>VLOOKUP(A98,Questions!$B$3:$C$256,2,FALSE)</f>
        <v>Does the system have password complexity or length limitations and/or restrictions?</v>
      </c>
      <c r="C98" s="8"/>
      <c r="D98" s="60"/>
      <c r="E98" s="175" t="str">
        <f>IF((C98=""),VLOOKUP(A98,Questions!B:G,4,FALSE),IF(C98="Yes",VLOOKUP(A98,Questions!B:G,6,FALSE),IF(C98="No",VLOOKUP(A98,Questions!B:G,5,FALSE),"N/A")))</f>
        <v>Answer "Yes" if your product has internal limits to password complexity (max langth, certain special characters unsupported, etc.).</v>
      </c>
      <c r="F98" s="179" t="str">
        <f>VLOOKUP(A98,'Analyst Report'!$A$39:$E$288,5,FALSE)</f>
        <v xml:space="preserve"> </v>
      </c>
    </row>
    <row r="99" spans="1:7" ht="55.35" customHeight="1" x14ac:dyDescent="0.2">
      <c r="A99" s="11" t="s">
        <v>121</v>
      </c>
      <c r="B99" s="23" t="str">
        <f>VLOOKUP(A99,Questions!$B$3:$C$256,2,FALSE)</f>
        <v>Do you have documented password/passphrase reset procedures that are currently implemented in the system and/or customer support?</v>
      </c>
      <c r="C99" s="8"/>
      <c r="D99" s="9"/>
      <c r="E99" s="175" t="str">
        <f>IF((C99=""),VLOOKUP(A99,Questions!B:G,4,FALSE),IF(C99="Yes",VLOOKUP(A99,Questions!B:G,6,FALSE),IF(C99="No",VLOOKUP(A99,Questions!B:G,5,FALSE),"N/A")))</f>
        <v xml:space="preserve"> </v>
      </c>
      <c r="F99" s="179" t="str">
        <f>VLOOKUP(A99,'Analyst Report'!$A$39:$E$288,5,FALSE)</f>
        <v xml:space="preserve"> </v>
      </c>
    </row>
    <row r="100" spans="1:7" ht="125.25" customHeight="1" x14ac:dyDescent="0.2">
      <c r="A100" s="11" t="s">
        <v>122</v>
      </c>
      <c r="B100" s="23" t="str">
        <f>VLOOKUP(A100,Questions!$B$3:$C$256,2,FALSE)</f>
        <v>Does your organization participate in InCommon or another eduGAIN-affiliated trust federation?</v>
      </c>
      <c r="C100" s="8" t="s">
        <v>2122</v>
      </c>
      <c r="D100" s="302" t="s">
        <v>3399</v>
      </c>
      <c r="E100" s="175" t="str">
        <f>IF((C100=""),VLOOKUP(A100,Questions!B:G,4,FALSE),IF(C100="Yes",VLOOKUP(A100,Questions!B:G,6,FALSE),IF(C100="No",VLOOKUP(A100,Questions!B:G,5,FALSE),"N/A")))</f>
        <v>List the entity IDs registered in the Additional Information column.</v>
      </c>
      <c r="F100" s="179" t="str">
        <f>VLOOKUP(A100,'Analyst Report'!$A$39:$E$288,5,FALSE)</f>
        <v xml:space="preserve"> </v>
      </c>
    </row>
    <row r="101" spans="1:7" ht="66.599999999999994" customHeight="1" x14ac:dyDescent="0.2">
      <c r="A101" s="11" t="s">
        <v>123</v>
      </c>
      <c r="B101" s="23" t="str">
        <f>VLOOKUP(A101,Questions!$B$3:$C$256,2,FALSE)</f>
        <v>Does your application support integration with other authentication and authorization systems?</v>
      </c>
      <c r="C101" s="8" t="s">
        <v>2122</v>
      </c>
      <c r="D101" s="301" t="s">
        <v>3400</v>
      </c>
      <c r="E101" s="175" t="str">
        <f>IF((C101=""),VLOOKUP(A101,Questions!B:G,4,FALSE),IF(C101="Yes",VLOOKUP(A101,Questions!B:G,6,FALSE),IF(C101="No",VLOOKUP(A101,Questions!B:G,5,FALSE),"N/A")))</f>
        <v>List which systems and versions supported (such as Active Directory, Kerberos, or other LDAP compatible directory) in Additional Info.</v>
      </c>
      <c r="F101" s="179" t="str">
        <f>VLOOKUP(A101,'Analyst Report'!$A$39:$E$288,5,FALSE)</f>
        <v xml:space="preserve"> </v>
      </c>
    </row>
    <row r="102" spans="1:7" ht="74.849999999999994" customHeight="1" x14ac:dyDescent="0.2">
      <c r="A102" s="11" t="s">
        <v>124</v>
      </c>
      <c r="B102" s="23" t="str">
        <f>VLOOKUP(A102,Questions!$B$3:$C$256,2,FALSE)</f>
        <v>Does your solution support any of the following web SSO standards? [e.g., SAML2 (with redirect flow), OIDC, CAS, or other]</v>
      </c>
      <c r="C102" s="8" t="s">
        <v>2122</v>
      </c>
      <c r="D102" s="302" t="s">
        <v>3401</v>
      </c>
      <c r="E102" s="175" t="str">
        <f>IF((C102=""),VLOOKUP(A102,Questions!B:G,4,FALSE),IF(C102="Yes",VLOOKUP(A102,Questions!B:G,6,FALSE),IF(C102="No",VLOOKUP(A102,Questions!B:G,5,FALSE),"N/A")))</f>
        <v>State the web SSO standards supported by your solution and provide additional details about your support, including framework(s) in use, how information is exchanged securely, etc.</v>
      </c>
      <c r="F102" s="179" t="str">
        <f>VLOOKUP(A102,'Analyst Report'!$A$39:$E$288,5,FALSE)</f>
        <v xml:space="preserve"> </v>
      </c>
    </row>
    <row r="103" spans="1:7" ht="53.1" customHeight="1" x14ac:dyDescent="0.2">
      <c r="A103" s="11" t="s">
        <v>125</v>
      </c>
      <c r="B103" s="23" t="str">
        <f>VLOOKUP(A103,Questions!$B$3:$C$256,2,FALSE)</f>
        <v>Do you support differentiation between email address and user identifier?</v>
      </c>
      <c r="C103" s="8" t="s">
        <v>2122</v>
      </c>
      <c r="D103" s="301" t="s">
        <v>3402</v>
      </c>
      <c r="E103" s="175" t="str">
        <f>IF((C103=""),VLOOKUP(A103,Questions!B:G,4,FALSE),IF(C103="Yes",VLOOKUP(A103,Questions!B:G,6,FALSE),IF(C103="No",VLOOKUP(A103,Questions!B:G,5,FALSE),"N/A")))</f>
        <v xml:space="preserve"> </v>
      </c>
      <c r="F103" s="179" t="str">
        <f>VLOOKUP(A103,'Analyst Report'!$A$39:$E$288,5,FALSE)</f>
        <v xml:space="preserve"> </v>
      </c>
    </row>
    <row r="104" spans="1:7" ht="47.1" customHeight="1" x14ac:dyDescent="0.2">
      <c r="A104" s="11" t="s">
        <v>126</v>
      </c>
      <c r="B104" s="23" t="str">
        <f>VLOOKUP(A104,Questions!$B$3:$C$256,2,FALSE)</f>
        <v>Do you allow the customer to specify attribute mappings for any needed information beyond a user identifier? (e.g., Reference eduPerson, ePPA/ePPN/ePE)</v>
      </c>
      <c r="C104" s="76" t="s">
        <v>2122</v>
      </c>
      <c r="D104" s="302" t="s">
        <v>3403</v>
      </c>
      <c r="E104" s="175" t="str">
        <f>IF((C104=""),VLOOKUP(A104,Questions!B:G,4,FALSE),IF(C104="Yes",VLOOKUP(A104,Questions!B:G,6,FALSE),IF(C104="No",VLOOKUP(A104,Questions!B:G,5,FALSE),"N/A")))</f>
        <v xml:space="preserve"> </v>
      </c>
      <c r="F104" s="179" t="str">
        <f>VLOOKUP(A104,'Analyst Report'!$A$39:$E$288,5,FALSE)</f>
        <v xml:space="preserve"> </v>
      </c>
    </row>
    <row r="105" spans="1:7" ht="54" customHeight="1" x14ac:dyDescent="0.2">
      <c r="A105" s="11" t="s">
        <v>127</v>
      </c>
      <c r="B105" s="23" t="str">
        <f>VLOOKUP(A105,Questions!$B$3:$C$256,2,FALSE)</f>
        <v>If you don't support SSO, does your application and/or user-frontend/portal support multi-factor authentication? (e.g., Duo, Google Authenticator, OTP, etc.)</v>
      </c>
      <c r="C105" s="8"/>
      <c r="D105" s="9"/>
      <c r="E105" s="175" t="str">
        <f>IF((C105=""),VLOOKUP(A105,Questions!B:G,4,FALSE),IF(C105="Yes",VLOOKUP(A105,Questions!B:G,6,FALSE),IF(C105="No",VLOOKUP(A105,Questions!B:G,5,FALSE),"N/A")))</f>
        <v xml:space="preserve"> </v>
      </c>
      <c r="F105" s="179" t="str">
        <f>VLOOKUP(A105,'Analyst Report'!$A$39:$E$288,5,FALSE)</f>
        <v xml:space="preserve"> </v>
      </c>
    </row>
    <row r="106" spans="1:7" ht="54" customHeight="1" x14ac:dyDescent="0.2">
      <c r="A106" s="11" t="s">
        <v>128</v>
      </c>
      <c r="B106" s="23" t="str">
        <f>VLOOKUP(A106,Questions!$B$3:$C$256,2,FALSE)</f>
        <v>Does your application automatically lock the session or log-out an account after a period of inactivity?</v>
      </c>
      <c r="C106" s="76" t="s">
        <v>2122</v>
      </c>
      <c r="D106" s="295" t="s">
        <v>3404</v>
      </c>
      <c r="E106" s="175" t="str">
        <f>IF((C106=""),VLOOKUP(A106,Questions!B:G,4,FALSE),IF(C106="Yes",VLOOKUP(A106,Questions!B:G,6,FALSE),IF(C106="No",VLOOKUP(A106,Questions!B:G,5,FALSE),"N/A")))</f>
        <v>Describe the default behavior of this capability.</v>
      </c>
      <c r="F106" s="179" t="str">
        <f>VLOOKUP(A106,'Analyst Report'!$A$39:$E$288,5,FALSE)</f>
        <v xml:space="preserve"> </v>
      </c>
    </row>
    <row r="107" spans="1:7" ht="47.1" customHeight="1" x14ac:dyDescent="0.2">
      <c r="A107" s="11" t="s">
        <v>129</v>
      </c>
      <c r="B107" s="23" t="str">
        <f>VLOOKUP(A107,Questions!$B$3:$C$256,2,FALSE)</f>
        <v>Are there any passwords/passphrases hard-coded into your systems or products?</v>
      </c>
      <c r="C107" s="76" t="s">
        <v>2126</v>
      </c>
      <c r="D107" s="9"/>
      <c r="E107" s="175" t="str">
        <f>IF((C107=""),VLOOKUP(A107,Questions!B:G,4,FALSE),IF(C107="Yes",VLOOKUP(A107,Questions!B:G,6,FALSE),IF(C107="No",VLOOKUP(A107,Questions!B:G,5,FALSE),"N/A")))</f>
        <v xml:space="preserve"> </v>
      </c>
      <c r="F107" s="179" t="str">
        <f>VLOOKUP(A107,'Analyst Report'!$A$39:$E$288,5,FALSE)</f>
        <v xml:space="preserve"> </v>
      </c>
    </row>
    <row r="108" spans="1:7" ht="36" customHeight="1" x14ac:dyDescent="0.2">
      <c r="A108" s="11" t="s">
        <v>130</v>
      </c>
      <c r="B108" s="23" t="str">
        <f>VLOOKUP(A108,Questions!$B$3:$C$256,2,FALSE)</f>
        <v>Are you storing any passwords in plaintext?</v>
      </c>
      <c r="C108" s="76" t="s">
        <v>2126</v>
      </c>
      <c r="D108" s="9"/>
      <c r="E108" s="175" t="str">
        <f>IF((C108=""),VLOOKUP(A108,Questions!B:G,4,FALSE),IF(C108="Yes",VLOOKUP(A108,Questions!B:G,6,FALSE),IF(C108="No",VLOOKUP(A108,Questions!B:G,5,FALSE),"N/A")))</f>
        <v xml:space="preserve"> </v>
      </c>
      <c r="F108" s="179" t="str">
        <f>VLOOKUP(A108,'Analyst Report'!$A$39:$E$288,5,FALSE)</f>
        <v xml:space="preserve"> </v>
      </c>
    </row>
    <row r="109" spans="1:7" ht="74.25" customHeight="1" x14ac:dyDescent="0.2">
      <c r="A109" s="11" t="s">
        <v>131</v>
      </c>
      <c r="B109" s="23" t="str">
        <f>VLOOKUP(A109,Questions!$B$3:$C$256,2,FALSE)</f>
        <v>Does your application support directory integration for user accounts?</v>
      </c>
      <c r="C109" s="76" t="s">
        <v>2122</v>
      </c>
      <c r="D109" s="301" t="s">
        <v>3402</v>
      </c>
      <c r="E109" s="175" t="str">
        <f>IF((C109=""),VLOOKUP(A109,Questions!B:G,4,FALSE),IF(C109="Yes",VLOOKUP(A109,Questions!B:G,6,FALSE),IF(C109="No",VLOOKUP(A109,Questions!B:G,5,FALSE),"N/A")))</f>
        <v>Describe all authentication services supported by the system.</v>
      </c>
      <c r="F109" s="179" t="str">
        <f>VLOOKUP(A109,'Analyst Report'!$A$39:$E$288,5,FALSE)</f>
        <v xml:space="preserve"> </v>
      </c>
    </row>
    <row r="110" spans="1:7" ht="48" customHeight="1" x14ac:dyDescent="0.2">
      <c r="A110" s="11" t="s">
        <v>132</v>
      </c>
      <c r="B110" s="23" t="str">
        <f>VLOOKUP(A110,Questions!$B$3:$C$256,2,FALSE)</f>
        <v>Are audit logs available that include AT LEAST all of the following: login, logout, actions performed, and source IP address?</v>
      </c>
      <c r="C110" s="8" t="s">
        <v>2122</v>
      </c>
      <c r="D110" s="301" t="s">
        <v>3405</v>
      </c>
      <c r="E110" s="175" t="str">
        <f>IF((C110=""),VLOOKUP(A110,Questions!B:G,4,FALSE),IF(C110="Yes",VLOOKUP(A110,Questions!B:G,6,FALSE),IF(C110="No",VLOOKUP(A110,Questions!B:G,5,FALSE),"N/A")))</f>
        <v xml:space="preserve"> </v>
      </c>
      <c r="F110" s="179" t="str">
        <f>VLOOKUP(A110,'Analyst Report'!$A$39:$E$288,5,FALSE)</f>
        <v xml:space="preserve"> </v>
      </c>
    </row>
    <row r="111" spans="1:7" ht="96" customHeight="1" x14ac:dyDescent="0.2">
      <c r="A111" s="11" t="s">
        <v>133</v>
      </c>
      <c r="B111" s="23" t="str">
        <f>VLOOKUP(A111,Questions!$B$3:$C$256,2,FALSE)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1" s="351" t="s">
        <v>3406</v>
      </c>
      <c r="D111" s="351"/>
      <c r="E111" s="175" t="str">
        <f>IF((C111=""),VLOOKUP(A111,Questions!B:G,4,FALSE),IF(C111="Yes",VLOOKUP(A111,Questions!B:G,6,FALSE),IF(C111="No",VLOOKUP(A111,Questions!B:G,5,FALSE),"N/A")))</f>
        <v>N/A</v>
      </c>
      <c r="F111" s="179" t="str">
        <f>VLOOKUP(A111,'Analyst Report'!$A$39:$E$288,5,FALSE)</f>
        <v xml:space="preserve"> </v>
      </c>
    </row>
    <row r="112" spans="1:7" ht="96" customHeight="1" x14ac:dyDescent="0.2">
      <c r="A112" s="11" t="s">
        <v>134</v>
      </c>
      <c r="B112" s="23" t="str">
        <f>VLOOKUP(A112,Questions!$B$3:$C$256,2,FALSE)</f>
        <v>Describe or provide a reference to the retention period for those logs, how logs are protected, and whether they are accessible to the customer (and if so, how).</v>
      </c>
      <c r="C112" s="351" t="s">
        <v>3407</v>
      </c>
      <c r="D112" s="351"/>
      <c r="E112" s="175" t="str">
        <f>IF((C112=""),VLOOKUP(A112,Questions!B:G,4,FALSE),IF(C112="Yes",VLOOKUP(A112,Questions!B:G,6,FALSE),IF(C112="No",VLOOKUP(A112,Questions!B:G,5,FALSE),"N/A")))</f>
        <v>N/A</v>
      </c>
      <c r="F112" s="179" t="str">
        <f>VLOOKUP(A112,'Analyst Report'!$A$39:$E$288,5,FALSE)</f>
        <v xml:space="preserve"> </v>
      </c>
      <c r="G112" s="274" t="s">
        <v>3233</v>
      </c>
    </row>
    <row r="113" spans="1:7" ht="36" customHeight="1" x14ac:dyDescent="0.2">
      <c r="A113" s="331" t="str">
        <f>IF(OR($C$29="No",$C$29="Yes"),"BCP - Respond to as many questions below as possible.","Business Continuity Plan")</f>
        <v>BCP - Respond to as many questions below as possible.</v>
      </c>
      <c r="B113" s="331"/>
      <c r="C113" s="20" t="s">
        <v>47</v>
      </c>
      <c r="D113" s="20" t="s">
        <v>48</v>
      </c>
      <c r="E113" s="174" t="s">
        <v>49</v>
      </c>
      <c r="F113" s="178" t="s">
        <v>50</v>
      </c>
    </row>
    <row r="114" spans="1:7" ht="103.5" customHeight="1" x14ac:dyDescent="0.2">
      <c r="A114" s="11" t="s">
        <v>135</v>
      </c>
      <c r="B114" s="23" t="str">
        <f>VLOOKUP(A114,Questions!$B$3:$C$256,2,FALSE)</f>
        <v>Is an owner assigned who is responsible for the maintenance and review of the Business Continuity Plan?</v>
      </c>
      <c r="C114" s="8" t="s">
        <v>2122</v>
      </c>
      <c r="D114" s="302" t="s">
        <v>3408</v>
      </c>
      <c r="E114" s="175" t="str">
        <f>IF((C114=""),VLOOKUP(A114,Questions!B:G,4,FALSE),IF(C114="Yes",VLOOKUP(A114,Questions!B:G,6,FALSE),IF(C114="No",VLOOKUP(A114,Questions!B:G,5,FALSE),"N/A")))</f>
        <v>Provide additional details, as needed.</v>
      </c>
      <c r="F114" s="179" t="str">
        <f>VLOOKUP(A114,'Analyst Report'!$A$39:$E$288,5,FALSE)</f>
        <v xml:space="preserve"> </v>
      </c>
    </row>
    <row r="115" spans="1:7" ht="60" customHeight="1" x14ac:dyDescent="0.2">
      <c r="A115" s="11" t="s">
        <v>136</v>
      </c>
      <c r="B115" s="23" t="str">
        <f>VLOOKUP(A115,Questions!$B$3:$C$256,2,FALSE)</f>
        <v>Is there a defined problem/issue escalation plan in your BCP for impacted clients?</v>
      </c>
      <c r="C115" s="8" t="s">
        <v>2122</v>
      </c>
      <c r="D115" s="302" t="s">
        <v>3409</v>
      </c>
      <c r="E115" s="175" t="str">
        <f>IF((C115=""),VLOOKUP(A115,Questions!B:G,4,FALSE),IF(C115="Yes",VLOOKUP(A115,Questions!B:G,6,FALSE),IF(C115="No",VLOOKUP(A115,Questions!B:G,5,FALSE),"N/A")))</f>
        <v>Summarize your defined problem/issue escalation plan contained in your BCP.</v>
      </c>
      <c r="F115" s="179" t="str">
        <f>VLOOKUP(A115,'Analyst Report'!$A$39:$E$288,5,FALSE)</f>
        <v xml:space="preserve"> </v>
      </c>
    </row>
    <row r="116" spans="1:7" ht="139.5" customHeight="1" x14ac:dyDescent="0.2">
      <c r="A116" s="11" t="s">
        <v>137</v>
      </c>
      <c r="B116" s="23" t="str">
        <f>VLOOKUP(A116,Questions!$B$3:$C$256,2,FALSE)</f>
        <v>Is there a documented communication plan in your BCP for impacted clients?</v>
      </c>
      <c r="C116" s="8" t="s">
        <v>2122</v>
      </c>
      <c r="D116" s="301" t="s">
        <v>3410</v>
      </c>
      <c r="E116" s="175" t="str">
        <f>IF((C116=""),VLOOKUP(A116,Questions!B:G,4,FALSE),IF(C116="Yes",VLOOKUP(A116,Questions!B:G,6,FALSE),IF(C116="No",VLOOKUP(A116,Questions!B:G,5,FALSE),"N/A")))</f>
        <v>Summarize your documented communication plan contained in your BCP.</v>
      </c>
      <c r="F116" s="179" t="str">
        <f>VLOOKUP(A116,'Analyst Report'!$A$39:$E$288,5,FALSE)</f>
        <v xml:space="preserve"> </v>
      </c>
    </row>
    <row r="117" spans="1:7" ht="47.1" customHeight="1" x14ac:dyDescent="0.2">
      <c r="A117" s="11" t="s">
        <v>138</v>
      </c>
      <c r="B117" s="23" t="str">
        <f>VLOOKUP(A117,Questions!$B$3:$C$256,2,FALSE)</f>
        <v>Are all components of the BCP reviewed at least annually and updated as needed to reflect change?</v>
      </c>
      <c r="C117" s="8" t="s">
        <v>2122</v>
      </c>
      <c r="D117" s="301" t="s">
        <v>3411</v>
      </c>
      <c r="E117" s="175" t="str">
        <f>IF((C117=""),VLOOKUP(A117,Questions!B:G,4,FALSE),IF(C117="Yes",VLOOKUP(A117,Questions!B:G,6,FALSE),IF(C117="No",VLOOKUP(A117,Questions!B:G,5,FALSE),"N/A")))</f>
        <v>Describe your BCP component review strategy.</v>
      </c>
      <c r="F117" s="179" t="str">
        <f>VLOOKUP(A117,'Analyst Report'!$A$39:$E$288,5,FALSE)</f>
        <v xml:space="preserve"> </v>
      </c>
    </row>
    <row r="118" spans="1:7" ht="47.1" customHeight="1" x14ac:dyDescent="0.2">
      <c r="A118" s="11" t="s">
        <v>139</v>
      </c>
      <c r="B118" s="23" t="str">
        <f>VLOOKUP(A118,Questions!$B$3:$C$256,2,FALSE)</f>
        <v>Are specific crisis management roles and responsibilities defined and documented?</v>
      </c>
      <c r="C118" s="8" t="s">
        <v>2122</v>
      </c>
      <c r="D118" s="302" t="s">
        <v>3412</v>
      </c>
      <c r="E118" s="175" t="str">
        <f>IF((C118=""),VLOOKUP(A118,Questions!B:G,4,FALSE),IF(C118="Yes",VLOOKUP(A118,Questions!B:G,6,FALSE),IF(C118="No",VLOOKUP(A118,Questions!B:G,5,FALSE),"N/A")))</f>
        <v>Summarize these crisis management roles and responsibilities.</v>
      </c>
      <c r="F118" s="179" t="str">
        <f>VLOOKUP(A118,'Analyst Report'!$A$39:$E$288,5,FALSE)</f>
        <v xml:space="preserve"> </v>
      </c>
    </row>
    <row r="119" spans="1:7" ht="48" customHeight="1" x14ac:dyDescent="0.2">
      <c r="A119" s="11" t="s">
        <v>140</v>
      </c>
      <c r="B119" s="23" t="str">
        <f>VLOOKUP(A119,Questions!$B$3:$C$256,2,FALSE)</f>
        <v>Does your organization conduct training and awareness activities to validate its employees' understanding of their roles and responsibilities during a crisis?</v>
      </c>
      <c r="C119" s="8" t="s">
        <v>2122</v>
      </c>
      <c r="D119" s="302" t="s">
        <v>3413</v>
      </c>
      <c r="E119" s="175" t="str">
        <f>IF((C119=""),VLOOKUP(A119,Questions!B:G,4,FALSE),IF(C119="Yes",VLOOKUP(A119,Questions!B:G,6,FALSE),IF(C119="No",VLOOKUP(A119,Questions!B:G,5,FALSE),"N/A")))</f>
        <v>Describe your training and awareness activities.</v>
      </c>
      <c r="F119" s="179" t="str">
        <f>VLOOKUP(A119,'Analyst Report'!$A$39:$E$288,5,FALSE)</f>
        <v xml:space="preserve"> </v>
      </c>
    </row>
    <row r="120" spans="1:7" ht="48" customHeight="1" x14ac:dyDescent="0.2">
      <c r="A120" s="11" t="s">
        <v>141</v>
      </c>
      <c r="B120" s="23" t="str">
        <f>VLOOKUP(A120,Questions!$B$3:$C$256,2,FALSE)</f>
        <v>Does your organization have an alternative business site or a contracted Business Recovery provider?</v>
      </c>
      <c r="C120" s="8" t="s">
        <v>2122</v>
      </c>
      <c r="D120" s="301" t="s">
        <v>3414</v>
      </c>
      <c r="E120" s="175" t="str">
        <f>IF((C120=""),VLOOKUP(A120,Questions!B:G,4,FALSE),IF(C120="Yes",VLOOKUP(A120,Questions!B:G,6,FALSE),IF(C120="No",VLOOKUP(A120,Questions!B:G,5,FALSE),"N/A")))</f>
        <v>Provide the distance (in miles) between the primary and secondary locations.</v>
      </c>
      <c r="F120" s="179" t="str">
        <f>VLOOKUP(A120,'Analyst Report'!$A$39:$E$288,5,FALSE)</f>
        <v xml:space="preserve"> </v>
      </c>
    </row>
    <row r="121" spans="1:7" ht="115.5" customHeight="1" x14ac:dyDescent="0.2">
      <c r="A121" s="11" t="s">
        <v>142</v>
      </c>
      <c r="B121" s="23" t="str">
        <f>VLOOKUP(A121,Questions!$B$3:$C$256,2,FALSE)</f>
        <v>Does your organization conduct an annual test of relocating to an alternate site for business recovery purposes?</v>
      </c>
      <c r="C121" s="8" t="s">
        <v>2122</v>
      </c>
      <c r="D121" s="302" t="s">
        <v>3415</v>
      </c>
      <c r="E121" s="175" t="str">
        <f>IF((C121=""),VLOOKUP(A121,Questions!B:G,4,FALSE),IF(C121="Yes",VLOOKUP(A121,Questions!B:G,6,FALSE),IF(C121="No",VLOOKUP(A121,Questions!B:G,5,FALSE),"N/A")))</f>
        <v>State the date of your last alternate site relocation test.</v>
      </c>
      <c r="F121" s="179" t="str">
        <f>VLOOKUP(A121,'Analyst Report'!$A$39:$E$288,5,FALSE)</f>
        <v xml:space="preserve"> </v>
      </c>
    </row>
    <row r="122" spans="1:7" ht="47.1" customHeight="1" x14ac:dyDescent="0.2">
      <c r="A122" s="11" t="s">
        <v>143</v>
      </c>
      <c r="B122" s="23" t="str">
        <f>VLOOKUP(A122,Questions!$B$3:$C$256,2,FALSE)</f>
        <v>Is this product a core service of your organization and, as such, the top priority during business continuity planning?</v>
      </c>
      <c r="C122" s="8" t="s">
        <v>2122</v>
      </c>
      <c r="D122" s="301" t="s">
        <v>3416</v>
      </c>
      <c r="E122" s="175" t="str">
        <f>IF((C122=""),VLOOKUP(A122,Questions!B:G,4,FALSE),IF(C122="Yes",VLOOKUP(A122,Questions!B:G,6,FALSE),IF(C122="No",VLOOKUP(A122,Questions!B:G,5,FALSE),"N/A")))</f>
        <v>Provide a brief summary to support your selection.</v>
      </c>
      <c r="F122" s="179" t="str">
        <f>VLOOKUP(A122,'Analyst Report'!$A$39:$E$288,5,FALSE)</f>
        <v xml:space="preserve"> </v>
      </c>
    </row>
    <row r="123" spans="1:7" ht="47.1" customHeight="1" x14ac:dyDescent="0.2">
      <c r="A123" s="11" t="s">
        <v>144</v>
      </c>
      <c r="B123" s="23" t="str">
        <f>VLOOKUP(A123,Questions!$B$3:$C$256,2,FALSE)</f>
        <v>Are all services that support your product fully redundant?</v>
      </c>
      <c r="C123" s="8" t="s">
        <v>2122</v>
      </c>
      <c r="D123" s="302" t="s">
        <v>3417</v>
      </c>
      <c r="E123" s="175" t="str">
        <f>IF((C123=""),VLOOKUP(A123,Questions!B:G,4,FALSE),IF(C123="Yes",VLOOKUP(A123,Questions!B:G,6,FALSE),IF(C123="No",VLOOKUP(A123,Questions!B:G,5,FALSE),"N/A")))</f>
        <v>Describe or provide references explaining how tertiary services are redundant (i.e., DNS, ISP, etc.).</v>
      </c>
      <c r="F123" s="179" t="str">
        <f>VLOOKUP(A123,'Analyst Report'!$A$39:$E$288,5,FALSE)</f>
        <v xml:space="preserve"> </v>
      </c>
      <c r="G123" s="274" t="s">
        <v>3233</v>
      </c>
    </row>
    <row r="124" spans="1:7" ht="36" customHeight="1" x14ac:dyDescent="0.2">
      <c r="A124" s="331" t="s">
        <v>145</v>
      </c>
      <c r="B124" s="331"/>
      <c r="C124" s="20" t="s">
        <v>47</v>
      </c>
      <c r="D124" s="20" t="s">
        <v>48</v>
      </c>
      <c r="E124" s="174" t="s">
        <v>49</v>
      </c>
      <c r="F124" s="178" t="s">
        <v>50</v>
      </c>
    </row>
    <row r="125" spans="1:7" ht="107.25" customHeight="1" x14ac:dyDescent="0.2">
      <c r="A125" s="11" t="s">
        <v>146</v>
      </c>
      <c r="B125" s="23" t="str">
        <f>VLOOKUP(A125,Questions!$B$3:$C$256,2,FALSE)</f>
        <v>Does your Change Management process minimally include authorization, impact analysis, testing, and validation before moving changes to production?</v>
      </c>
      <c r="C125" s="8" t="s">
        <v>2122</v>
      </c>
      <c r="D125" s="302" t="s">
        <v>3418</v>
      </c>
      <c r="E125" s="175" t="str">
        <f>IF((C125=""),VLOOKUP(A125,Questions!B:G,4,FALSE),IF(C125="Yes",VLOOKUP(A125,Questions!B:G,6,FALSE),IF(C125="No",VLOOKUP(A125,Questions!B:G,5,FALSE),"N/A")))</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F125" s="179" t="str">
        <f>VLOOKUP(A125,'Analyst Report'!$A$39:$E$288,5,FALSE)</f>
        <v xml:space="preserve"> </v>
      </c>
    </row>
    <row r="126" spans="1:7" ht="80.099999999999994" customHeight="1" x14ac:dyDescent="0.2">
      <c r="A126" s="11" t="s">
        <v>147</v>
      </c>
      <c r="B126" s="23" t="str">
        <f>VLOOKUP(A126,Questions!$B$3:$C$256,2,FALSE)</f>
        <v>Does your Change Management process also verify that all required third-party libraries and dependencies are still supported with each major change?</v>
      </c>
      <c r="C126" s="8" t="s">
        <v>2122</v>
      </c>
      <c r="D126" s="298" t="s">
        <v>3419</v>
      </c>
      <c r="E126" s="175" t="str">
        <f>IF((C126=""),VLOOKUP(A126,Questions!B:G,4,FALSE),IF(C126="Yes",VLOOKUP(A126,Questions!B:G,6,FALSE),IF(C126="No",VLOOKUP(A126,Questions!B:G,5,FALSE),"N/A")))</f>
        <v>Please describe your program to track these dependancies.</v>
      </c>
      <c r="F126" s="179" t="str">
        <f>VLOOKUP(A126,'Analyst Report'!$A$39:$E$288,5,FALSE)</f>
        <v xml:space="preserve"> </v>
      </c>
    </row>
    <row r="127" spans="1:7" ht="64.349999999999994" customHeight="1" x14ac:dyDescent="0.2">
      <c r="A127" s="11" t="s">
        <v>148</v>
      </c>
      <c r="B127" s="23" t="str">
        <f>VLOOKUP(A127,Questions!$B$3:$C$256,2,FALSE)</f>
        <v>Will the institution be notified of major changes to your environment that could impact the institution's security posture?</v>
      </c>
      <c r="C127" s="8" t="s">
        <v>2122</v>
      </c>
      <c r="D127" s="298" t="s">
        <v>3420</v>
      </c>
      <c r="E127" s="175" t="str">
        <f>IF((C127=""),VLOOKUP(A127,Questions!B:G,4,FALSE),IF(C127="Yes",VLOOKUP(A127,Questions!B:G,6,FALSE),IF(C127="No",VLOOKUP(A127,Questions!B:G,5,FALSE),"N/A")))</f>
        <v>State how and when the institution will be notified of major changes to your environment.</v>
      </c>
      <c r="F127" s="179" t="str">
        <f>VLOOKUP(A127,'Analyst Report'!$A$39:$E$288,5,FALSE)</f>
        <v xml:space="preserve"> </v>
      </c>
    </row>
    <row r="128" spans="1:7" ht="64.349999999999994" customHeight="1" x14ac:dyDescent="0.2">
      <c r="A128" s="11" t="s">
        <v>149</v>
      </c>
      <c r="B128" s="23" t="str">
        <f>VLOOKUP(A128,Questions!$B$3:$C$256,2,FALSE)</f>
        <v>Do clients have the option to not participate in or postpone an upgrade to a new release?</v>
      </c>
      <c r="C128" s="8" t="s">
        <v>2122</v>
      </c>
      <c r="D128" s="298" t="s">
        <v>3421</v>
      </c>
      <c r="E128" s="175" t="str">
        <f>IF((C128=""),VLOOKUP(A128,Questions!B:G,4,FALSE),IF(C128="Yes",VLOOKUP(A128,Questions!B:G,6,FALSE),IF(C128="No",VLOOKUP(A128,Questions!B:G,5,FALSE),"N/A")))</f>
        <v>Provide reference the the process/procedure to manage releases.</v>
      </c>
      <c r="F128" s="179" t="str">
        <f>VLOOKUP(A128,'Analyst Report'!$A$39:$E$288,5,FALSE)</f>
        <v xml:space="preserve"> </v>
      </c>
    </row>
    <row r="129" spans="1:256" ht="64.349999999999994" customHeight="1" x14ac:dyDescent="0.2">
      <c r="A129" s="11" t="s">
        <v>150</v>
      </c>
      <c r="B129" s="23" t="str">
        <f>VLOOKUP(A129,Questions!$B$3:$C$256,2,FALSE)</f>
        <v>Do you have a fully implemented solution support strategy that defines how many concurrent versions you support?</v>
      </c>
      <c r="C129" s="8" t="s">
        <v>2122</v>
      </c>
      <c r="D129" s="298" t="s">
        <v>3422</v>
      </c>
      <c r="E129" s="175" t="str">
        <f>IF((C129=""),VLOOKUP(A129,Questions!B:G,4,FALSE),IF(C129="Yes",VLOOKUP(A129,Questions!B:G,6,FALSE),IF(C129="No",VLOOKUP(A129,Questions!B:G,5,FALSE),"N/A")))</f>
        <v>Describe or provide a reference to your solution support strategy in regard to maintaining software currency (i.e., how many concurrent versions are you willing to run and support?).</v>
      </c>
      <c r="F129" s="179" t="str">
        <f>VLOOKUP(A129,'Analyst Report'!$A$39:$E$288,5,FALSE)</f>
        <v xml:space="preserve"> </v>
      </c>
    </row>
    <row r="130" spans="1:256" ht="90" customHeight="1" x14ac:dyDescent="0.2">
      <c r="A130" s="11" t="s">
        <v>151</v>
      </c>
      <c r="B130" s="23" t="str">
        <f>VLOOKUP(A130,Questions!$B$3:$C$256,2,FALSE)</f>
        <v>Does the system support client customizations from one release to another?</v>
      </c>
      <c r="C130" s="8" t="s">
        <v>2122</v>
      </c>
      <c r="D130" s="298" t="s">
        <v>3423</v>
      </c>
      <c r="E130" s="175" t="str">
        <f>IF((C130=""),VLOOKUP(A130,Questions!B:G,4,FALSE),IF(C130="Yes",VLOOKUP(A130,Questions!B:G,6,FALSE),IF(C130="No",VLOOKUP(A130,Questions!B:G,5,FALSE),"N/A")))</f>
        <v>Describe or provide reference to your solution support strategy in regard to maintaining client customizations from one release to another.</v>
      </c>
      <c r="F130" s="179" t="str">
        <f>VLOOKUP(A130,'Analyst Report'!$A$39:$E$288,5,FALSE)</f>
        <v xml:space="preserve"> </v>
      </c>
    </row>
    <row r="131" spans="1:256" ht="64.349999999999994" customHeight="1" x14ac:dyDescent="0.2">
      <c r="A131" s="11" t="s">
        <v>152</v>
      </c>
      <c r="B131" s="23" t="str">
        <f>VLOOKUP(A131,Questions!$B$3:$C$256,2,FALSE)</f>
        <v>Do you have a release schedule for product updates?</v>
      </c>
      <c r="C131" s="8" t="s">
        <v>2126</v>
      </c>
      <c r="D131" s="296" t="s">
        <v>3424</v>
      </c>
      <c r="E131" s="175" t="str">
        <f>IF((C131=""),VLOOKUP(A131,Questions!B:G,4,FALSE),IF(C131="Yes",VLOOKUP(A131,Questions!B:G,6,FALSE),IF(C131="No",VLOOKUP(A131,Questions!B:G,5,FALSE),"N/A")))</f>
        <v>State any plans to release a schedule of product updates.</v>
      </c>
      <c r="F131" s="179" t="str">
        <f>VLOOKUP(A131,'Analyst Report'!$A$39:$E$288,5,FALSE)</f>
        <v xml:space="preserve"> </v>
      </c>
    </row>
    <row r="132" spans="1:256" ht="292.5" customHeight="1" x14ac:dyDescent="0.2">
      <c r="A132" s="11" t="s">
        <v>153</v>
      </c>
      <c r="B132" s="23" t="str">
        <f>VLOOKUP(A132,Questions!$B$3:$C$256,2,FALSE)</f>
        <v>Do you have a technology roadmap, for at least the next two years, for enhancements and bug fixes for the product/service being assessed?</v>
      </c>
      <c r="C132" s="30" t="s">
        <v>2126</v>
      </c>
      <c r="D132" s="311" t="s">
        <v>3499</v>
      </c>
      <c r="E132" s="175" t="str">
        <f>IF((C132=""),VLOOKUP(A132,Questions!B:G,4,FALSE),IF(C132="Yes",VLOOKUP(A132,Questions!B:G,6,FALSE),IF(C132="No",VLOOKUP(A132,Questions!B:G,5,FALSE),"N/A")))</f>
        <v>State any plans to release a technology roadmap covering the next two years.</v>
      </c>
      <c r="F132" s="179" t="str">
        <f>VLOOKUP(A132,'Analyst Report'!$A$39:$E$288,5,FALSE)</f>
        <v xml:space="preserve"> </v>
      </c>
    </row>
    <row r="133" spans="1:256" ht="138" customHeight="1" x14ac:dyDescent="0.2">
      <c r="A133" s="11" t="s">
        <v>154</v>
      </c>
      <c r="B133" s="23" t="str">
        <f>VLOOKUP(A133,Questions!$B$3:$C$256,2,FALSE)</f>
        <v>Is institutional involvement (i.e., technically or organizationally) required during product updates?</v>
      </c>
      <c r="C133" s="8" t="s">
        <v>2122</v>
      </c>
      <c r="D133" s="296" t="s">
        <v>3425</v>
      </c>
      <c r="E133" s="175" t="str">
        <f>IF((C133=""),VLOOKUP(A133,Questions!B:G,4,FALSE),IF(C133="Yes",VLOOKUP(A133,Questions!B:G,6,FALSE),IF(C133="No",VLOOKUP(A133,Questions!B:G,5,FALSE),"N/A")))</f>
        <v>Summarize the institution's responsibilities during product updates.</v>
      </c>
      <c r="F133" s="179" t="str">
        <f>VLOOKUP(A133,'Analyst Report'!$A$39:$E$288,5,FALSE)</f>
        <v xml:space="preserve"> </v>
      </c>
    </row>
    <row r="134" spans="1:256" ht="84.75" customHeight="1" x14ac:dyDescent="0.2">
      <c r="A134" s="11" t="s">
        <v>155</v>
      </c>
      <c r="B134" s="23" t="str">
        <f>VLOOKUP(A134,Questions!$B$3:$C$256,2,FALSE)</f>
        <v>Do you have policy and procedure, currently implemented, managing how critical patches are applied to all systems and applications?</v>
      </c>
      <c r="C134" s="8" t="s">
        <v>2122</v>
      </c>
      <c r="D134" s="296" t="s">
        <v>3426</v>
      </c>
      <c r="E134" s="175" t="str">
        <f>IF((C134=""),VLOOKUP(A134,Questions!B:G,4,FALSE),IF(C134="Yes",VLOOKUP(A134,Questions!B:G,6,FALSE),IF(C134="No",VLOOKUP(A134,Questions!B:G,5,FALSE),"N/A")))</f>
        <v>Summarize the policy and procedure(s) managing how critical patches are applied to systems and applications.</v>
      </c>
      <c r="F134" s="179" t="str">
        <f>VLOOKUP(A134,'Analyst Report'!$A$39:$E$288,5,FALSE)</f>
        <v xml:space="preserve"> </v>
      </c>
    </row>
    <row r="135" spans="1:256" ht="82.5" customHeight="1" x14ac:dyDescent="0.2">
      <c r="A135" s="11" t="s">
        <v>156</v>
      </c>
      <c r="B135" s="23" t="str">
        <f>VLOOKUP(A135,Questions!$B$3:$C$256,2,FALSE)</f>
        <v>Do you have policy and procedure, currently implemented, guiding how security risks are mitigated until patches can be applied?</v>
      </c>
      <c r="C135" s="8" t="s">
        <v>2122</v>
      </c>
      <c r="D135" s="298" t="s">
        <v>3426</v>
      </c>
      <c r="E135" s="175" t="str">
        <f>IF((C135=""),VLOOKUP(A135,Questions!B:G,4,FALSE),IF(C135="Yes",VLOOKUP(A135,Questions!B:G,6,FALSE),IF(C135="No",VLOOKUP(A135,Questions!B:G,5,FALSE),"N/A")))</f>
        <v>Summarize the policy and procedure(s) guiding risk mitigation practices before critical patches can be applied.</v>
      </c>
      <c r="F135" s="179" t="str">
        <f>VLOOKUP(A135,'Analyst Report'!$A$39:$E$288,5,FALSE)</f>
        <v xml:space="preserve"> </v>
      </c>
    </row>
    <row r="136" spans="1:256" ht="96" customHeight="1" x14ac:dyDescent="0.2">
      <c r="A136" s="11" t="s">
        <v>157</v>
      </c>
      <c r="B136" s="23" t="str">
        <f>VLOOKUP(A136,Questions!$B$3:$C$256,2,FALSE)</f>
        <v>Are upgrades or system changes installed during off-peak hours or in a manner that does not impact the customer?</v>
      </c>
      <c r="C136" s="8" t="s">
        <v>2122</v>
      </c>
      <c r="D136" s="296" t="s">
        <v>3427</v>
      </c>
      <c r="E136" s="175" t="str">
        <f>IF((C136=""),VLOOKUP(A136,Questions!B:G,4,FALSE),IF(C136="Yes",VLOOKUP(A136,Questions!B:G,6,FALSE),IF(C136="No",VLOOKUP(A136,Questions!B:G,5,FALSE),"N/A")))</f>
        <v>Define current off-peak hours, including time zones as necessary.</v>
      </c>
      <c r="F136" s="179" t="str">
        <f>VLOOKUP(A136,'Analyst Report'!$A$39:$E$288,5,FALSE)</f>
        <v xml:space="preserve"> </v>
      </c>
    </row>
    <row r="137" spans="1:256" ht="64.349999999999994" customHeight="1" x14ac:dyDescent="0.2">
      <c r="A137" s="11" t="s">
        <v>158</v>
      </c>
      <c r="B137" s="23" t="str">
        <f>VLOOKUP(A137,Questions!$B$3:$C$256,2,FALSE)</f>
        <v>Do procedures exist to provide that emergency changes are documented and authorized (including after-the-fact approval)?</v>
      </c>
      <c r="C137" s="8" t="s">
        <v>2122</v>
      </c>
      <c r="D137" s="296" t="s">
        <v>3428</v>
      </c>
      <c r="E137" s="175" t="str">
        <f>IF((C137=""),VLOOKUP(A137,Questions!B:G,4,FALSE),IF(C137="Yes",VLOOKUP(A137,Questions!B:G,6,FALSE),IF(C137="No",VLOOKUP(A137,Questions!B:G,5,FALSE),"N/A")))</f>
        <v>Summarize implemented procedures ensuring that emergency changes are documented and authorized.</v>
      </c>
      <c r="F137" s="179" t="str">
        <f>VLOOKUP(A137,'Analyst Report'!$A$39:$E$288,5,FALSE)</f>
        <v xml:space="preserve"> </v>
      </c>
    </row>
    <row r="138" spans="1:256" ht="64.349999999999994" customHeight="1" x14ac:dyDescent="0.2">
      <c r="A138" s="11" t="s">
        <v>159</v>
      </c>
      <c r="B138" s="23" t="str">
        <f>VLOOKUP(A138,Questions!$B$3:$C$256,2,FALSE)</f>
        <v>Do you have an implemented system configuration management process? (e.g.,secure "gold" images, etc.)</v>
      </c>
      <c r="C138" s="8" t="s">
        <v>2122</v>
      </c>
      <c r="D138" s="296" t="s">
        <v>3429</v>
      </c>
      <c r="E138" s="175" t="str">
        <f>IF((C138=""),VLOOKUP(A138,Questions!B:G,4,FALSE),IF(C138="Yes",VLOOKUP(A138,Questions!B:G,6,FALSE),IF(C138="No",VLOOKUP(A138,Questions!B:G,5,FALSE),"N/A")))</f>
        <v>Summarize your implemented system configuration management precess.</v>
      </c>
      <c r="F138" s="179" t="str">
        <f>VLOOKUP(A138,'Analyst Report'!$A$39:$E$288,5,FALSE)</f>
        <v xml:space="preserve"> </v>
      </c>
    </row>
    <row r="139" spans="1:256" ht="64.349999999999994" customHeight="1" x14ac:dyDescent="0.2">
      <c r="A139" s="11" t="s">
        <v>160</v>
      </c>
      <c r="B139" s="23" t="str">
        <f>VLOOKUP(A139,Questions!$B$3:$C$256,2,FALSE)</f>
        <v>Do you have a systems management and configuration strategy that encompasses servers, appliances, cloud services, applications, and mobile devices (company and employee owned)?</v>
      </c>
      <c r="C139" s="8" t="s">
        <v>2122</v>
      </c>
      <c r="D139" s="296" t="s">
        <v>3430</v>
      </c>
      <c r="E139" s="175" t="str">
        <f>IF((C139=""),VLOOKUP(A139,Questions!B:G,4,FALSE),IF(C139="Yes",VLOOKUP(A139,Questions!B:G,6,FALSE),IF(C139="No",VLOOKUP(A139,Questions!B:G,5,FALSE),"N/A")))</f>
        <v>Summarize your systems management and configuration strategy.</v>
      </c>
      <c r="F139" s="179" t="str">
        <f>VLOOKUP(A139,'Analyst Report'!$A$39:$E$288,5,FALSE)</f>
        <v xml:space="preserve"> </v>
      </c>
      <c r="G139" s="274" t="s">
        <v>3233</v>
      </c>
    </row>
    <row r="140" spans="1:256" ht="36" customHeight="1" x14ac:dyDescent="0.2">
      <c r="A140" s="331" t="s">
        <v>161</v>
      </c>
      <c r="B140" s="331"/>
      <c r="C140" s="20" t="s">
        <v>47</v>
      </c>
      <c r="D140" s="20" t="s">
        <v>48</v>
      </c>
      <c r="E140" s="174" t="s">
        <v>49</v>
      </c>
      <c r="F140" s="178" t="s">
        <v>50</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72.5" customHeight="1" x14ac:dyDescent="0.2">
      <c r="A141" s="11" t="s">
        <v>162</v>
      </c>
      <c r="B141" s="23" t="str">
        <f>VLOOKUP(A141,Questions!$B$3:$C$256,2,FALSE)</f>
        <v>Does the environment provide for dedicated single-tenant capabilities? If not, describe how your product or environment separates data from different customers (e.g., logically, physically, single tenancy, multi-tenancy).</v>
      </c>
      <c r="C141" s="18" t="s">
        <v>2126</v>
      </c>
      <c r="D141" s="299" t="s">
        <v>3431</v>
      </c>
      <c r="E141" s="175" t="str">
        <f>IF((C141=""),VLOOKUP(A141,Questions!B:G,4,FALSE),IF(C141="Yes",VLOOKUP(A141,Questions!B:G,6,FALSE),IF(C141="No",VLOOKUP(A141,Questions!B:G,5,FALSE),"N/A")))</f>
        <v>Describe your plan to separate institution data from that of other customers.</v>
      </c>
      <c r="F141" s="179" t="str">
        <f>VLOOKUP(A141,'Analyst Report'!$A$39:$E$288,5,FALSE)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48" customHeight="1" x14ac:dyDescent="0.2">
      <c r="A142" s="11" t="s">
        <v>163</v>
      </c>
      <c r="B142" s="23" t="str">
        <f>VLOOKUP(A142,Questions!$B$3:$C$256,2,FALSE)</f>
        <v>Will the institution's data be stored on any devices (database servers, file servers, SAN, NAS, etc.) configured with non-RFC 1918/4193 (i.e., publicly routable) IP addresses?</v>
      </c>
      <c r="C142" s="18" t="s">
        <v>2122</v>
      </c>
      <c r="D142" s="299" t="s">
        <v>3432</v>
      </c>
      <c r="E142" s="175" t="str">
        <f>IF((C142=""),VLOOKUP(A142,Questions!B:G,4,FALSE),IF(C142="Yes",VLOOKUP(A142,Questions!B:G,6,FALSE),IF(C142="No",VLOOKUP(A142,Questions!B:G,5,FALSE),"N/A")))</f>
        <v>State the need for this strategy, in detail.</v>
      </c>
      <c r="F142" s="179" t="str">
        <f>VLOOKUP(A142,'Analyst Report'!$A$39:$E$288,5,FALSE)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222.75" customHeight="1" x14ac:dyDescent="0.2">
      <c r="A143" s="11" t="s">
        <v>164</v>
      </c>
      <c r="B143" s="23" t="str">
        <f>VLOOKUP(A143,Questions!$B$3:$C$256,2,FALSE)</f>
        <v>Is sensitive data encrypted, using secure protocols/algorithms, in transport? (e.g., system-to-client)</v>
      </c>
      <c r="C143" s="18" t="s">
        <v>2122</v>
      </c>
      <c r="D143" s="299" t="s">
        <v>3433</v>
      </c>
      <c r="E143" s="175" t="str">
        <f>IF((C143=""),VLOOKUP(A143,Questions!B:G,4,FALSE),IF(C143="Yes",VLOOKUP(A143,Questions!B:G,6,FALSE),IF(C143="No",VLOOKUP(A143,Questions!B:G,5,FALSE),"N/A")))</f>
        <v>Summarize your transport encryption strategy.</v>
      </c>
      <c r="F143" s="179" t="str">
        <f>VLOOKUP(A143,'Analyst Report'!$A$39:$E$288,5,FALSE)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23" customHeight="1" x14ac:dyDescent="0.2">
      <c r="A144" s="11" t="s">
        <v>165</v>
      </c>
      <c r="B144" s="23" t="str">
        <f>VLOOKUP(A144,Questions!$B$3:$C$256,2,FALSE)</f>
        <v>Is sensitive data encrypted, using secure protocols/algorithms, in storage? (e.g., disk encryption, at-rest, files, and within a running database)</v>
      </c>
      <c r="C144" s="18" t="s">
        <v>2122</v>
      </c>
      <c r="D144" s="305" t="s">
        <v>3434</v>
      </c>
      <c r="E144" s="175" t="str">
        <f>IF((C144=""),VLOOKUP(A144,Questions!B:G,4,FALSE),IF(C144="Yes",VLOOKUP(A144,Questions!B:G,6,FALSE),IF(C144="No",VLOOKUP(A144,Questions!B:G,5,FALSE),"N/A")))</f>
        <v>Summarize your data encryption strategy and state what encryption options are available.</v>
      </c>
      <c r="F144" s="179" t="str">
        <f>VLOOKUP(A144,'Analyst Report'!$A$39:$E$288,5,FALSE)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48" customHeight="1" x14ac:dyDescent="0.2">
      <c r="A145" s="11" t="s">
        <v>166</v>
      </c>
      <c r="B145" s="23" t="str">
        <f>VLOOKUP(A145,Questions!$B$3:$C$256,2,FALSE)</f>
        <v>Do all cryptographic modules in use in your product conform to the Federal Information Processing Standards (FIPS PUB 140-3)?</v>
      </c>
      <c r="C145" s="18" t="s">
        <v>2122</v>
      </c>
      <c r="D145" s="305" t="s">
        <v>3435</v>
      </c>
      <c r="E145" s="175" t="str">
        <f>IF((C145=""),VLOOKUP(A145,Questions!B:G,4,FALSE),IF(C145="Yes",VLOOKUP(A145,Questions!B:G,6,FALSE),IF(C145="No",VLOOKUP(A145,Questions!B:G,5,FALSE),"N/A")))</f>
        <v xml:space="preserve">Provide reference to FIPS 140-3 validation certificates. </v>
      </c>
      <c r="F145" s="179" t="str">
        <f>VLOOKUP(A145,'Analyst Report'!$A$39:$E$288,5,FALSE)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32.75" customHeight="1" x14ac:dyDescent="0.2">
      <c r="A146" s="11" t="s">
        <v>167</v>
      </c>
      <c r="B146" s="23" t="str">
        <f>VLOOKUP(A146,Questions!$B$3:$C$256,2,FALSE)</f>
        <v>At the completion of this contract, will data be returned to the institution and deleted from all your systems and archives?</v>
      </c>
      <c r="C146" s="18" t="s">
        <v>2122</v>
      </c>
      <c r="D146" s="299" t="s">
        <v>3436</v>
      </c>
      <c r="E146" s="175" t="str">
        <f>IF((C146=""),VLOOKUP(A146,Questions!B:G,4,FALSE),IF(C146="Yes",VLOOKUP(A146,Questions!B:G,6,FALSE),IF(C146="No",VLOOKUP(A146,Questions!B:G,5,FALSE),"N/A")))</f>
        <v>State the length of time that the institution's data will be available in the system at the completion of the contract.</v>
      </c>
      <c r="F146" s="179" t="str">
        <f>VLOOKUP(A146,'Analyst Report'!$A$39:$E$288,5,FALSE)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60" customHeight="1" x14ac:dyDescent="0.2">
      <c r="A147" s="11" t="s">
        <v>168</v>
      </c>
      <c r="B147" s="23" t="str">
        <f>VLOOKUP(A147,Questions!$B$3:$C$256,2,FALSE)</f>
        <v>Will the institution's data be available within the system for a period of time at the completion of this contract?</v>
      </c>
      <c r="C147" s="18" t="s">
        <v>2122</v>
      </c>
      <c r="D147" s="299" t="s">
        <v>3437</v>
      </c>
      <c r="E147" s="175" t="str">
        <f>IF((C147=""),VLOOKUP(A147,Questions!B:G,4,FALSE),IF(C147="Yes",VLOOKUP(A147,Questions!B:G,6,FALSE),IF(C147="No",VLOOKUP(A147,Questions!B:G,5,FALSE),"N/A")))</f>
        <v>State the length of time that the institution's data will be available in the system at the completion of the contract.</v>
      </c>
      <c r="F147" s="179" t="str">
        <f>VLOOKUP(A147,'Analyst Report'!$A$39:$E$288,5,FALSE)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69.75" customHeight="1" x14ac:dyDescent="0.2">
      <c r="A148" s="11" t="s">
        <v>169</v>
      </c>
      <c r="B148" s="23" t="str">
        <f>VLOOKUP(A148,Questions!$B$3:$C$256,2,FALSE)</f>
        <v>Can the institution extract a full or partial backup of data?</v>
      </c>
      <c r="C148" s="18" t="s">
        <v>2122</v>
      </c>
      <c r="D148" s="299" t="s">
        <v>3438</v>
      </c>
      <c r="E148" s="175" t="str">
        <f>IF((C148=""),VLOOKUP(A148,Questions!B:G,4,FALSE),IF(C148="Yes",VLOOKUP(A148,Questions!B:G,6,FALSE),IF(C148="No",VLOOKUP(A148,Questions!B:G,5,FALSE),"N/A")))</f>
        <v>Provide a general summary of how full and partial backups of data can be extracted.</v>
      </c>
      <c r="F148" s="179" t="str">
        <f>VLOOKUP(A148,'Analyst Report'!$A$39:$E$288,5,FALSE)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71.25" customHeight="1" x14ac:dyDescent="0.2">
      <c r="A149" s="11" t="s">
        <v>170</v>
      </c>
      <c r="B149" s="23" t="str">
        <f>VLOOKUP(A149,Questions!$B$3:$C$256,2,FALSE)</f>
        <v>Are ownership rights to all data, inputs, outputs, and metadata retained by the institution?</v>
      </c>
      <c r="C149" s="18" t="s">
        <v>2122</v>
      </c>
      <c r="D149" s="299" t="s">
        <v>3439</v>
      </c>
      <c r="E149" s="175" t="str">
        <f>IF((C149=""),VLOOKUP(A149,Questions!B:G,4,FALSE),IF(C149="Yes",VLOOKUP(A149,Questions!B:G,6,FALSE),IF(C149="No",VLOOKUP(A149,Questions!B:G,5,FALSE),"N/A")))</f>
        <v>Provide reference to your data ownership documention.</v>
      </c>
      <c r="F149" s="179" t="str">
        <f>VLOOKUP(A149,'Analyst Report'!$A$39:$E$288,5,FALSE)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48" customHeight="1" x14ac:dyDescent="0.2">
      <c r="A150" s="11" t="s">
        <v>171</v>
      </c>
      <c r="B150" s="23" t="str">
        <f>VLOOKUP(A150,Questions!$B$3:$C$256,2,FALSE)</f>
        <v>Are these rights retained even through a provider acquisition or bankruptcy event?</v>
      </c>
      <c r="C150" s="18" t="s">
        <v>2122</v>
      </c>
      <c r="D150" s="299" t="s">
        <v>3440</v>
      </c>
      <c r="E150" s="175" t="str">
        <f>IF((C150=""),VLOOKUP(A150,Questions!B:G,4,FALSE),IF(C150="Yes",VLOOKUP(A150,Questions!B:G,6,FALSE),IF(C150="No",VLOOKUP(A150,Questions!B:G,5,FALSE),"N/A")))</f>
        <v>Provide references, as needed.</v>
      </c>
      <c r="F150" s="179" t="str">
        <f>VLOOKUP(A150,'Analyst Report'!$A$39:$E$288,5,FALSE)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x14ac:dyDescent="0.2">
      <c r="A151" s="11" t="s">
        <v>172</v>
      </c>
      <c r="B151" s="23" t="str">
        <f>VLOOKUP(A151,Questions!$B$3:$C$256,2,FALSE)</f>
        <v>In the event of imminent bankruptcy, closing of business, or retirement of service, will you provide 90 days for customers to get their data out of the system and migrate applications?</v>
      </c>
      <c r="C151" s="18" t="s">
        <v>2122</v>
      </c>
      <c r="D151" s="299" t="s">
        <v>3441</v>
      </c>
      <c r="E151" s="175" t="str">
        <f>IF((C151=""),VLOOKUP(A151,Questions!B:G,4,FALSE),IF(C151="Yes",VLOOKUP(A151,Questions!B:G,6,FALSE),IF(C151="No",VLOOKUP(A151,Questions!B:G,5,FALSE),"N/A")))</f>
        <v>State how the institution will be notified of imminent termination.</v>
      </c>
      <c r="F151" s="179" t="str">
        <f>VLOOKUP(A151,'Analyst Report'!$A$39:$E$288,5,FALSE)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84.75" customHeight="1" x14ac:dyDescent="0.2">
      <c r="A152" s="11" t="s">
        <v>173</v>
      </c>
      <c r="B152" s="23" t="str">
        <f>VLOOKUP(A152,Questions!$B$3:$C$256,2,FALSE)</f>
        <v>Are involatile backup copies made according to predefined schedules and securely stored and protected?</v>
      </c>
      <c r="C152" s="18" t="s">
        <v>2122</v>
      </c>
      <c r="D152" s="299" t="s">
        <v>3442</v>
      </c>
      <c r="E152" s="175" t="str">
        <f>IF((C152=""),VLOOKUP(A152,Questions!B:G,4,FALSE),IF(C152="Yes",VLOOKUP(A152,Questions!B:G,6,FALSE),IF(C152="No",VLOOKUP(A152,Questions!B:G,5,FALSE),"N/A")))</f>
        <v>If your strategy uses different processes for services and data, ensure that all strategies are clearly stated and supported.</v>
      </c>
      <c r="F152" s="179" t="str">
        <f>VLOOKUP(A152,'Analyst Report'!$A$39:$E$288,5,FALSE)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54" customHeight="1" x14ac:dyDescent="0.2">
      <c r="A153" s="11" t="s">
        <v>174</v>
      </c>
      <c r="B153" s="23" t="str">
        <f>VLOOKUP(A153,Questions!$B$3:$C$256,2,FALSE)</f>
        <v>Do current backups include all operating system software, utilities, security software, application software, and data files necessary for recovery?</v>
      </c>
      <c r="C153" s="18" t="s">
        <v>2122</v>
      </c>
      <c r="D153" s="299" t="s">
        <v>3443</v>
      </c>
      <c r="E153" s="175" t="str">
        <f>IF((C153=""),VLOOKUP(A153,Questions!B:G,4,FALSE),IF(C153="Yes",VLOOKUP(A153,Questions!B:G,6,FALSE),IF(C153="No",VLOOKUP(A153,Questions!B:G,5,FALSE),"N/A")))</f>
        <v>Decribe your overall strategy to accomplish these elements.</v>
      </c>
      <c r="F153" s="179" t="str">
        <f>VLOOKUP(A153,'Analyst Report'!$A$39:$E$288,5,FALSE)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75" customHeight="1" x14ac:dyDescent="0.2">
      <c r="A154" s="11" t="s">
        <v>175</v>
      </c>
      <c r="B154" s="23" t="str">
        <f>VLOOKUP(A154,Questions!$B$3:$C$256,2,FALSE)</f>
        <v>Are you performing off-site backups? (i.e., digitally moved off site)</v>
      </c>
      <c r="C154" s="18" t="s">
        <v>2122</v>
      </c>
      <c r="D154" s="299" t="s">
        <v>3442</v>
      </c>
      <c r="E154" s="175" t="str">
        <f>IF((C154=""),VLOOKUP(A154,Questions!B:G,4,FALSE),IF(C154="Yes",VLOOKUP(A154,Questions!B:G,6,FALSE),IF(C154="No",VLOOKUP(A154,Questions!B:G,5,FALSE),"N/A")))</f>
        <v>Summarize your off site backup strategy.</v>
      </c>
      <c r="F154" s="179" t="str">
        <f>VLOOKUP(A154,'Analyst Report'!$A$39:$E$288,5,FALSE)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x14ac:dyDescent="0.2">
      <c r="A155" s="11" t="s">
        <v>176</v>
      </c>
      <c r="B155" s="23" t="str">
        <f>VLOOKUP(A155,Questions!$B$3:$C$256,2,FALSE)</f>
        <v>Are physical backups taken off site? (i.e., physically moved off site)</v>
      </c>
      <c r="C155" s="18" t="s">
        <v>2122</v>
      </c>
      <c r="D155" s="299" t="s">
        <v>3444</v>
      </c>
      <c r="E155" s="175" t="str">
        <f>IF((C155=""),VLOOKUP(A155,Questions!B:G,4,FALSE),IF(C155="Yes",VLOOKUP(A155,Questions!B:G,6,FALSE),IF(C155="No",VLOOKUP(A155,Questions!B:G,5,FALSE),"N/A")))</f>
        <v>Provide the distance (in miles) between the primary and off-site locations</v>
      </c>
      <c r="F155" s="179" t="str">
        <f>VLOOKUP(A155,'Analyst Report'!$A$39:$E$288,5,FALSE)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48" customHeight="1" x14ac:dyDescent="0.2">
      <c r="A156" s="11" t="s">
        <v>177</v>
      </c>
      <c r="B156" s="23" t="str">
        <f>VLOOKUP(A156,Questions!$B$3:$C$256,2,FALSE)</f>
        <v>Do backups containing the institution's data ever leave the institution's data zone either physically or via network routing?</v>
      </c>
      <c r="C156" s="18" t="s">
        <v>2126</v>
      </c>
      <c r="D156" s="305"/>
      <c r="E156" s="175" t="str">
        <f>IF((C156=""),VLOOKUP(A156,Questions!B:G,4,FALSE),IF(C156="Yes",VLOOKUP(A156,Questions!B:G,6,FALSE),IF(C156="No",VLOOKUP(A156,Questions!B:G,5,FALSE),"N/A")))</f>
        <v xml:space="preserve"> </v>
      </c>
      <c r="F156" s="179" t="str">
        <f>VLOOKUP(A156,'Analyst Report'!$A$39:$E$288,5,FALSE)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48" customHeight="1" x14ac:dyDescent="0.2">
      <c r="A157" s="11" t="s">
        <v>178</v>
      </c>
      <c r="B157" s="23" t="str">
        <f>VLOOKUP(A157,Questions!$B$3:$C$256,2,FALSE)</f>
        <v>Are data backups encrypted?</v>
      </c>
      <c r="C157" s="18" t="s">
        <v>2122</v>
      </c>
      <c r="D157" s="299" t="s">
        <v>3445</v>
      </c>
      <c r="E157" s="175" t="str">
        <f>IF((C157=""),VLOOKUP(A157,Questions!B:G,4,FALSE),IF(C157="Yes",VLOOKUP(A157,Questions!B:G,6,FALSE),IF(C157="No",VLOOKUP(A157,Questions!B:G,5,FALSE),"N/A")))</f>
        <v>Summarize the encryption algorithm/strategy you are using to secure backups.</v>
      </c>
      <c r="F157" s="179" t="str">
        <f>VLOOKUP(A157,'Analyst Report'!$A$39:$E$288,5,FALSE)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72" customHeight="1" x14ac:dyDescent="0.2">
      <c r="A158" s="11" t="s">
        <v>179</v>
      </c>
      <c r="B158" s="23" t="str">
        <f>VLOOKUP(A158,Questions!$B$3:$C$256,2,FALSE)</f>
        <v>Do you have a cryptographic key management process (generation, exchange, storage, safeguards, use, vetting, and replacement) that is documented and currently implemented, for all system components? (e.g., database, system, web, etc.)</v>
      </c>
      <c r="C158" s="18" t="s">
        <v>2122</v>
      </c>
      <c r="D158" s="299" t="s">
        <v>3446</v>
      </c>
      <c r="E158" s="175" t="str">
        <f>IF((C158=""),VLOOKUP(A158,Questions!B:G,4,FALSE),IF(C158="Yes",VLOOKUP(A158,Questions!B:G,6,FALSE),IF(C158="No",VLOOKUP(A158,Questions!B:G,5,FALSE),"N/A")))</f>
        <v>Summarize your cryptographic key management process.</v>
      </c>
      <c r="F158" s="179" t="str">
        <f>VLOOKUP(A158,'Analyst Report'!$A$39:$E$288,5,FALSE)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68.25" customHeight="1" x14ac:dyDescent="0.2">
      <c r="A159" s="11" t="s">
        <v>180</v>
      </c>
      <c r="B159" s="23" t="str">
        <f>VLOOKUP(A159,Questions!$B$3:$C$256,2,FALSE)</f>
        <v>Do you have a media handling process that is documented and currently implemented that meets established business needs and regulatory requirements, including end-of-life, repurposing and data sanitization procedures?</v>
      </c>
      <c r="C159" s="18" t="s">
        <v>2122</v>
      </c>
      <c r="D159" s="299" t="s">
        <v>3447</v>
      </c>
      <c r="E159" s="175" t="str">
        <f>IF((C159=""),VLOOKUP(A159,Questions!B:G,4,FALSE),IF(C159="Yes",VLOOKUP(A159,Questions!B:G,6,FALSE),IF(C159="No",VLOOKUP(A159,Questions!B:G,5,FALSE),"N/A")))</f>
        <v>Provide documented details of this process (link or attached).</v>
      </c>
      <c r="F159" s="179" t="str">
        <f>VLOOKUP(A159,'Analyst Report'!$A$39:$E$288,5,FALSE)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8" customHeight="1" x14ac:dyDescent="0.2">
      <c r="A160" s="11" t="s">
        <v>181</v>
      </c>
      <c r="B160" s="23" t="str">
        <f>VLOOKUP(A160,Questions!$B$3:$C$256,2,FALSE)</f>
        <v>Does the process described in DATA-19 adhere to DoD 5220.22-M and/or NIST SP 800-88 standards?</v>
      </c>
      <c r="C160" s="18" t="s">
        <v>2122</v>
      </c>
      <c r="D160" s="299" t="s">
        <v>3448</v>
      </c>
      <c r="E160" s="175">
        <f>IF((C160=""),VLOOKUP(A160,Questions!B:G,4,FALSE),IF(C160="Yes",VLOOKUP(A160,Questions!B:G,6,FALSE),IF(C160="No",VLOOKUP(A160,Questions!B:G,5,FALSE),"N/A")))</f>
        <v>0</v>
      </c>
      <c r="F160" s="179" t="str">
        <f>VLOOKUP(A160,'Analyst Report'!$A$39:$E$288,5,FALSE)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x14ac:dyDescent="0.2">
      <c r="A161" s="11" t="s">
        <v>182</v>
      </c>
      <c r="B161" s="23" t="str">
        <f>VLOOKUP(A161,Questions!$B$3:$C$256,2,FALSE)</f>
        <v>Is media used for long-term retention of business data and archival purposes stored in a secure, environmentally protected area?</v>
      </c>
      <c r="C161" s="18" t="s">
        <v>2122</v>
      </c>
      <c r="D161" s="312" t="s">
        <v>3500</v>
      </c>
      <c r="E161" s="175" t="str">
        <f>IF((C161=""),VLOOKUP(A161,Questions!B:G,4,FALSE),IF(C161="Yes",VLOOKUP(A161,Questions!B:G,6,FALSE),IF(C161="No",VLOOKUP(A161,Questions!B:G,5,FALSE),"N/A")))</f>
        <v>Provide a general summary of your archival environment.</v>
      </c>
      <c r="F161" s="179" t="str">
        <f>VLOOKUP(A161,'Analyst Report'!$A$39:$E$288,5,FALSE)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98.25" customHeight="1" x14ac:dyDescent="0.2">
      <c r="A162" s="11" t="s">
        <v>183</v>
      </c>
      <c r="B162" s="23" t="str">
        <f>VLOOKUP(A162,Questions!$B$3:$C$256,2,FALSE)</f>
        <v>Will you handle data in a FERPA-compliant manner?</v>
      </c>
      <c r="C162" s="18"/>
      <c r="D162" s="299" t="s">
        <v>3449</v>
      </c>
      <c r="E162" s="175" t="str">
        <f>IF((C162=""),VLOOKUP(A162,Questions!B:G,4,FALSE),IF(C162="Yes",VLOOKUP(A162,Questions!B:G,6,FALSE),IF(C162="No",VLOOKUP(A162,Questions!B:G,5,FALSE),"N/A")))</f>
        <v xml:space="preserve"> </v>
      </c>
      <c r="F162" s="179" t="str">
        <f>VLOOKUP(A162,'Analyst Report'!$A$39:$E$288,5,FALSE)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73.349999999999994" customHeight="1" x14ac:dyDescent="0.2">
      <c r="A163" s="11" t="s">
        <v>184</v>
      </c>
      <c r="B163" s="23" t="str">
        <f>VLOOKUP(A163,Questions!$B$3:$C$256,2,FALSE)</f>
        <v>Does your staff (or third party) have access to institutional data (e.g., financial, PHI or other sensitive information) through any means?</v>
      </c>
      <c r="C163" s="18"/>
      <c r="D163" s="299" t="s">
        <v>3449</v>
      </c>
      <c r="E163" s="175" t="str">
        <f>IF((C163=""),VLOOKUP(A163,Questions!B:G,4,FALSE),IF(C163="Yes",VLOOKUP(A163,Questions!B:G,6,FALSE),IF(C163="No",VLOOKUP(A163,Questions!B:G,5,FALSE),"N/A")))</f>
        <v xml:space="preserve"> </v>
      </c>
      <c r="F163" s="179" t="str">
        <f>VLOOKUP(A163,'Analyst Report'!$A$39:$E$288,5,FALSE)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48" customHeight="1" x14ac:dyDescent="0.2">
      <c r="A164" s="11" t="s">
        <v>185</v>
      </c>
      <c r="B164" s="23" t="str">
        <f>VLOOKUP(A164,Questions!$B$3:$C$256,2,FALSE)</f>
        <v>Do you have a documented and currently implemented strategy for securing employee workstations when they work remotely (i.e., not in a trusted computing environment)?</v>
      </c>
      <c r="C164" s="18"/>
      <c r="D164" s="299" t="s">
        <v>3450</v>
      </c>
      <c r="E164" s="175" t="str">
        <f>IF((C164=""),VLOOKUP(A164,Questions!B:G,4,FALSE),IF(C164="Yes",VLOOKUP(A164,Questions!B:G,6,FALSE),IF(C164="No",VLOOKUP(A164,Questions!B:G,5,FALSE),"N/A")))</f>
        <v xml:space="preserve"> </v>
      </c>
      <c r="F164" s="179" t="str">
        <f>VLOOKUP(A164,'Analyst Report'!$A$39:$E$288,5,FALSE)</f>
        <v xml:space="preserve"> </v>
      </c>
      <c r="G164" s="274" t="s">
        <v>3233</v>
      </c>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36" customHeight="1" x14ac:dyDescent="0.2">
      <c r="A165" s="331" t="s">
        <v>186</v>
      </c>
      <c r="B165" s="331"/>
      <c r="C165" s="20" t="s">
        <v>47</v>
      </c>
      <c r="D165" s="20" t="s">
        <v>48</v>
      </c>
      <c r="E165" s="174" t="s">
        <v>49</v>
      </c>
      <c r="F165" s="178" t="s">
        <v>50</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9.35" customHeight="1" x14ac:dyDescent="0.2">
      <c r="A166" s="11" t="s">
        <v>187</v>
      </c>
      <c r="B166" s="23" t="str">
        <f>VLOOKUP(A166,Questions!$B$3:$C$256,2,FALSE)</f>
        <v>Does the hosting provider have a SOC 2 Type 2 report available?</v>
      </c>
      <c r="C166" s="8" t="s">
        <v>2122</v>
      </c>
      <c r="D166" s="295" t="s">
        <v>3451</v>
      </c>
      <c r="E166" s="175" t="str">
        <f>IF((C166=""),VLOOKUP(A166,Questions!B:G,4,FALSE),IF(C166="Yes",VLOOKUP(A166,Questions!B:G,6,FALSE),IF(C166="No",VLOOKUP(A166,Questions!B:G,5,FALSE),"N/A")))</f>
        <v>Obtain the report if possible and add it to your submission.</v>
      </c>
      <c r="F166" s="179" t="str">
        <f>VLOOKUP(A166,'Analyst Report'!$A$39:$E$288,5,FALSE)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131.25" customHeight="1" x14ac:dyDescent="0.2">
      <c r="A167" s="11" t="s">
        <v>188</v>
      </c>
      <c r="B167" s="23" t="str">
        <f>VLOOKUP(A167,Questions!$B$3:$C$256,2,FALSE)</f>
        <v>Are you generally able to accommodate storing each institution's data within their geographic region?</v>
      </c>
      <c r="C167" s="8" t="s">
        <v>2122</v>
      </c>
      <c r="D167" s="302" t="s">
        <v>3452</v>
      </c>
      <c r="E167" s="175">
        <f>IF((C167=""),VLOOKUP(A167,Questions!B:G,4,FALSE),IF(C167="Yes",VLOOKUP(A167,Questions!B:G,6,FALSE),IF(C167="No",VLOOKUP(A167,Questions!B:G,5,FALSE),"N/A")))</f>
        <v>0</v>
      </c>
      <c r="F167" s="179" t="str">
        <f>VLOOKUP(A167,'Analyst Report'!$A$39:$E$288,5,FALSE)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8" customHeight="1" x14ac:dyDescent="0.2">
      <c r="A168" s="11" t="s">
        <v>189</v>
      </c>
      <c r="B168" s="23" t="str">
        <f>VLOOKUP(A168,Questions!$B$3:$C$256,2,FALSE)</f>
        <v>Are the data centers staffed 24 hours a day, seven days a week (i.e., 24 x 7 x 365)?</v>
      </c>
      <c r="C168" s="8" t="s">
        <v>2122</v>
      </c>
      <c r="D168" s="301" t="s">
        <v>3453</v>
      </c>
      <c r="E168" s="175" t="str">
        <f>IF((C168=""),VLOOKUP(A168,Questions!B:G,4,FALSE),IF(C168="Yes",VLOOKUP(A168,Questions!B:G,6,FALSE),IF(C168="No",VLOOKUP(A168,Questions!B:G,5,FALSE),"N/A")))</f>
        <v>Describe the on-site staff capabilities.</v>
      </c>
      <c r="F168" s="179" t="str">
        <f>VLOOKUP(A168,'Analyst Report'!$A$39:$E$288,5,FALSE)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47.1" customHeight="1" x14ac:dyDescent="0.2">
      <c r="A169" s="11" t="s">
        <v>190</v>
      </c>
      <c r="B169" s="23" t="str">
        <f>VLOOKUP(A169,Questions!$B$3:$C$256,2,FALSE)</f>
        <v>Are your servers separated from other companies via a physical barrier, such as a cage or hardened walls?</v>
      </c>
      <c r="C169" s="8"/>
      <c r="D169" s="301" t="s">
        <v>3454</v>
      </c>
      <c r="E169" s="175" t="str">
        <f>IF((C169=""),VLOOKUP(A169,Questions!B:G,4,FALSE),IF(C169="Yes",VLOOKUP(A169,Questions!B:G,6,FALSE),IF(C169="No",VLOOKUP(A169,Questions!B:G,5,FALSE),"N/A")))</f>
        <v xml:space="preserve"> </v>
      </c>
      <c r="F169" s="179" t="str">
        <f>VLOOKUP(A169,'Analyst Report'!$A$39:$E$288,5,FALSE)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7.1" customHeight="1" x14ac:dyDescent="0.2">
      <c r="A170" s="11" t="s">
        <v>191</v>
      </c>
      <c r="B170" s="23" t="str">
        <f>VLOOKUP(A170,Questions!$B$3:$C$256,2,FALSE)</f>
        <v>Does a physical barrier fully enclose the physical space, preventing unauthorized physical contact with any of your devices?</v>
      </c>
      <c r="C170" s="8"/>
      <c r="D170" s="301" t="s">
        <v>3454</v>
      </c>
      <c r="E170" s="175" t="str">
        <f>IF((C170=""),VLOOKUP(A170,Questions!B:G,4,FALSE),IF(C170="Yes",VLOOKUP(A170,Questions!B:G,6,FALSE),IF(C170="No",VLOOKUP(A170,Questions!B:G,5,FALSE),"N/A")))</f>
        <v xml:space="preserve"> </v>
      </c>
      <c r="F170" s="179" t="str">
        <f>VLOOKUP(A170,'Analyst Report'!$A$39:$E$288,5,FALSE)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90" customHeight="1" x14ac:dyDescent="0.2">
      <c r="A171" s="11" t="s">
        <v>192</v>
      </c>
      <c r="B171" s="23" t="str">
        <f>VLOOKUP(A171,Questions!$B$3:$C$256,2,FALSE)</f>
        <v>Are your primary and secondary data centers geographically diverse?</v>
      </c>
      <c r="C171" s="8" t="s">
        <v>2122</v>
      </c>
      <c r="D171" s="301" t="s">
        <v>3455</v>
      </c>
      <c r="E171" s="175" t="str">
        <f>IF((C171=""),VLOOKUP(A171,Questions!B:G,4,FALSE),IF(C171="Yes",VLOOKUP(A171,Questions!B:G,6,FALSE),IF(C171="No",VLOOKUP(A171,Questions!B:G,5,FALSE),"N/A")))</f>
        <v>State your primary and secondary data center locations. For cloud infrastructures, state the primary and secondary zones.</v>
      </c>
      <c r="F171" s="179" t="str">
        <f>VLOOKUP(A171,'Analyst Report'!$A$39:$E$288,5,FALSE)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90" customHeight="1" x14ac:dyDescent="0.2">
      <c r="A172" s="11" t="s">
        <v>193</v>
      </c>
      <c r="B172" s="23" t="str">
        <f>VLOOKUP(A172,Questions!$B$3:$C$256,2,FALSE)</f>
        <v>If outsourced or co-located, is there a contract in place to prevent data from leaving the institution's data zone?</v>
      </c>
      <c r="C172" s="8" t="s">
        <v>2122</v>
      </c>
      <c r="D172" s="301" t="s">
        <v>3456</v>
      </c>
      <c r="E172" s="175" t="str">
        <f>IF((C172=""),VLOOKUP(A172,Questions!B:G,4,FALSE),IF(C172="Yes",VLOOKUP(A172,Questions!B:G,6,FALSE),IF(C172="No",VLOOKUP(A172,Questions!B:G,5,FALSE),"N/A")))</f>
        <v>Summarize the strategy for removing the institution's data from its data zone.</v>
      </c>
      <c r="F172" s="179" t="str">
        <f>VLOOKUP(A172,'Analyst Report'!$A$39:$E$288,5,FALSE)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8" customHeight="1" x14ac:dyDescent="0.2">
      <c r="A173" s="11" t="s">
        <v>194</v>
      </c>
      <c r="B173" s="23" t="str">
        <f>VLOOKUP(A173,Questions!$B$3:$C$256,2,FALSE)</f>
        <v>What tier level is your data center (per levels defined by the Uptime Institute)?</v>
      </c>
      <c r="C173" s="8"/>
      <c r="D173" s="9"/>
      <c r="E173" s="175" t="str">
        <f>IF((C173=""),VLOOKUP(A173,Questions!B:G,4,FALSE),IF(C173="Yes",VLOOKUP(A173,Questions!B:G,6,FALSE),IF(C173="No",VLOOKUP(A173,Questions!B:G,5,FALSE),"N/A")))</f>
        <v>Review the Uptime Institute's level/tier direction provided on their website if you need addition information.</v>
      </c>
      <c r="F173" s="179" t="str">
        <f>VLOOKUP(A173,'Analyst Report'!$A$39:$E$288,5,FALSE)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48" customHeight="1" x14ac:dyDescent="0.2">
      <c r="A174" s="11" t="s">
        <v>195</v>
      </c>
      <c r="B174" s="23" t="str">
        <f>VLOOKUP(A174,Questions!$B$3:$C$256,2,FALSE)</f>
        <v>Is the service hosted in a high-availability environment?</v>
      </c>
      <c r="C174" s="8" t="s">
        <v>2122</v>
      </c>
      <c r="D174" s="301" t="s">
        <v>3457</v>
      </c>
      <c r="E174" s="175" t="str">
        <f>IF((C174=""),VLOOKUP(A174,Questions!B:G,4,FALSE),IF(C174="Yes",VLOOKUP(A174,Questions!B:G,6,FALSE),IF(C174="No",VLOOKUP(A174,Questions!B:G,5,FALSE),"N/A")))</f>
        <v>Provide a summary to support your response selection.</v>
      </c>
      <c r="F174" s="179" t="str">
        <f>VLOOKUP(A174,'Analyst Report'!$A$39:$E$288,5,FALSE)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64.349999999999994" customHeight="1" x14ac:dyDescent="0.2">
      <c r="A175" s="11" t="s">
        <v>196</v>
      </c>
      <c r="B175" s="23" t="str">
        <f>VLOOKUP(A175,Questions!$B$3:$C$256,2,FALSE)</f>
        <v xml:space="preserve">Is redundant power available for all data centers where institutional data will reside? </v>
      </c>
      <c r="C175" s="8"/>
      <c r="D175" s="9"/>
      <c r="E175" s="175" t="str">
        <f>IF((C175=""),VLOOKUP(A175,Questions!B:G,4,FALSE),IF(C175="Yes",VLOOKUP(A175,Questions!B:G,6,FALSE),IF(C175="No",VLOOKUP(A175,Questions!B:G,5,FALSE),"N/A")))</f>
        <v xml:space="preserve"> </v>
      </c>
      <c r="F175" s="179" t="str">
        <f>VLOOKUP(A175,'Analyst Report'!$A$39:$E$288,5,FALSE)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54" customHeight="1" x14ac:dyDescent="0.2">
      <c r="A176" s="11" t="s">
        <v>197</v>
      </c>
      <c r="B176" s="23" t="str">
        <f>VLOOKUP(A176,Questions!$B$3:$C$256,2,FALSE)</f>
        <v>Are redundant power strategies tested?</v>
      </c>
      <c r="C176" s="8"/>
      <c r="D176" s="9"/>
      <c r="E176" s="175" t="str">
        <f>IF((C176=""),VLOOKUP(A176,Questions!B:G,4,FALSE),IF(C176="Yes",VLOOKUP(A176,Questions!B:G,6,FALSE),IF(C176="No",VLOOKUP(A176,Questions!B:G,5,FALSE),"N/A")))</f>
        <v xml:space="preserve"> </v>
      </c>
      <c r="F176" s="179" t="str">
        <f>VLOOKUP(A176,'Analyst Report'!$A$39:$E$288,5,FALSE)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48" customHeight="1" x14ac:dyDescent="0.2">
      <c r="A177" s="11" t="s">
        <v>198</v>
      </c>
      <c r="B177" s="23" t="str">
        <f>VLOOKUP(A177,Questions!$B$3:$C$256,2,FALSE)</f>
        <v>Describe or provide a reference to the availability of cooling and fire-suppression systems in all data centers where institution data will reside.</v>
      </c>
      <c r="C177" s="354"/>
      <c r="D177" s="354"/>
      <c r="E177" s="175" t="str">
        <f>IF((C177=""),VLOOKUP(A177,Questions!B:G,4,FALSE),IF(C177="Yes",VLOOKUP(A177,Questions!B:G,6,FALSE),IF(C177="No",VLOOKUP(A177,Questions!B:G,5,FALSE),"N/A")))</f>
        <v>Ensure that all parts of DCTR-12 are clearly stated in your response.</v>
      </c>
      <c r="F177" s="179" t="str">
        <f>VLOOKUP(A177,'Analyst Report'!$A$39:$E$288,5,FALSE)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64.349999999999994" customHeight="1" x14ac:dyDescent="0.2">
      <c r="A178" s="11" t="s">
        <v>199</v>
      </c>
      <c r="B178" s="23" t="str">
        <f>VLOOKUP(A178,Questions!$B$3:$C$256,2,FALSE)</f>
        <v>Do you have Internet Service Provider (ISP) redundancy?</v>
      </c>
      <c r="C178" s="8"/>
      <c r="D178" s="26"/>
      <c r="E178" s="175" t="str">
        <f>IF((C178=""),VLOOKUP(A178,Questions!B:G,4,FALSE),IF(C178="Yes",VLOOKUP(A178,Questions!B:G,6,FALSE),IF(C178="No",VLOOKUP(A178,Questions!B:G,5,FALSE),"N/A")))</f>
        <v>State the ISP provider(s) in addition to the number of ISPs that provide connectivity.</v>
      </c>
      <c r="F178" s="179" t="str">
        <f>VLOOKUP(A178,'Analyst Report'!$A$39:$E$288,5,FALSE)</f>
        <v xml:space="preserve"> </v>
      </c>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64.349999999999994" customHeight="1" x14ac:dyDescent="0.2">
      <c r="A179" s="11" t="s">
        <v>200</v>
      </c>
      <c r="B179" s="23" t="str">
        <f>VLOOKUP(A179,Questions!$B$3:$C$256,2,FALSE)</f>
        <v>Does every data center where the institution's data will reside have multiple telephone company or network provider entrances to the facility?</v>
      </c>
      <c r="C179" s="8"/>
      <c r="D179" s="26"/>
      <c r="E179" s="175" t="str">
        <f>IF((C179=""),VLOOKUP(A179,Questions!B:G,4,FALSE),IF(C179="Yes",VLOOKUP(A179,Questions!B:G,6,FALSE),IF(C179="No",VLOOKUP(A179,Questions!B:G,5,FALSE),"N/A")))</f>
        <v xml:space="preserve"> </v>
      </c>
      <c r="F179" s="179" t="str">
        <f>VLOOKUP(A179,'Analyst Report'!$A$39:$E$288,5,FALSE)</f>
        <v xml:space="preserve"> </v>
      </c>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64.349999999999994" customHeight="1" x14ac:dyDescent="0.2">
      <c r="A180" s="11" t="s">
        <v>201</v>
      </c>
      <c r="B180" s="23" t="str">
        <f>VLOOKUP(A180,Questions!$B$3:$C$256,2,FALSE)</f>
        <v>Are you requiring multi-factor authentication for administrators of your cloud environment?</v>
      </c>
      <c r="C180" s="8" t="s">
        <v>2122</v>
      </c>
      <c r="D180" s="306" t="s">
        <v>3458</v>
      </c>
      <c r="E180" s="175" t="str">
        <f>IF((C180=""),VLOOKUP(A180,Questions!B:G,4,FALSE),IF(C180="Yes",VLOOKUP(A180,Questions!B:G,6,FALSE),IF(C180="No",VLOOKUP(A180,Questions!B:G,5,FALSE),"N/A")))</f>
        <v>State which model of MFA you are using.</v>
      </c>
      <c r="F180" s="179" t="str">
        <f>VLOOKUP(A180,'Analyst Report'!$A$39:$E$288,5,FALSE)</f>
        <v xml:space="preserve"> </v>
      </c>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96" customHeight="1" x14ac:dyDescent="0.2">
      <c r="A181" s="11" t="s">
        <v>202</v>
      </c>
      <c r="B181" s="23" t="str">
        <f>VLOOKUP(A181,Questions!$B$3:$C$256,2,FALSE)</f>
        <v>Are you using your cloud providers available hardening tools or pre-hardened images?</v>
      </c>
      <c r="C181" s="8" t="s">
        <v>2122</v>
      </c>
      <c r="D181" s="306" t="s">
        <v>3459</v>
      </c>
      <c r="E181" s="175" t="str">
        <f>IF((C181=""),VLOOKUP(A181,Questions!B:G,4,FALSE),IF(C181="Yes",VLOOKUP(A181,Questions!B:G,6,FALSE),IF(C181="No",VLOOKUP(A181,Questions!B:G,5,FALSE),"N/A")))</f>
        <v xml:space="preserve"> </v>
      </c>
      <c r="F181" s="179" t="str">
        <f>VLOOKUP(A181,'Analyst Report'!$A$39:$E$288,5,FALSE)</f>
        <v xml:space="preserve"> </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1" customFormat="1" ht="48" customHeight="1" x14ac:dyDescent="0.2">
      <c r="A182" s="11" t="s">
        <v>203</v>
      </c>
      <c r="B182" s="23" t="str">
        <f>VLOOKUP(A182,Questions!$B$3:$C$256,2,FALSE)</f>
        <v>Does your cloud vendor have access to your encryption keys?</v>
      </c>
      <c r="C182" s="8" t="s">
        <v>2126</v>
      </c>
      <c r="D182" s="9"/>
      <c r="E182" s="175">
        <f>IF((C182=""),VLOOKUP(A182,Questions!B:G,4,FALSE),IF(C182="Yes",VLOOKUP(A182,Questions!B:G,6,FALSE),IF(C182="No",VLOOKUP(A182,Questions!B:G,5,FALSE),"N/A")))</f>
        <v>0</v>
      </c>
      <c r="F182" s="179" t="str">
        <f>VLOOKUP(A182,'Analyst Report'!$A$39:$E$288,5,FALSE)</f>
        <v xml:space="preserve"> </v>
      </c>
      <c r="G182" s="274" t="s">
        <v>3233</v>
      </c>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row>
    <row r="183" spans="1:256" ht="36" customHeight="1" x14ac:dyDescent="0.2">
      <c r="A183" s="331" t="str">
        <f>IF(OR($C$30="No",$C$30="Yes"),"DRP - Respond to as many questions below as possible.","Disaster Recovery Plan")</f>
        <v>DRP - Respond to as many questions below as possible.</v>
      </c>
      <c r="B183" s="331"/>
      <c r="C183" s="20" t="s">
        <v>47</v>
      </c>
      <c r="D183" s="20" t="s">
        <v>48</v>
      </c>
      <c r="E183" s="174" t="s">
        <v>49</v>
      </c>
      <c r="F183" s="178" t="s">
        <v>50</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92" customHeight="1" x14ac:dyDescent="0.2">
      <c r="A184" s="11" t="s">
        <v>204</v>
      </c>
      <c r="B184" s="23" t="str">
        <f>VLOOKUP(A184,Questions!$B$3:$C$256,2,FALSE)</f>
        <v>Describe or provide a reference to your Disaster Recovery Plan (DRP).</v>
      </c>
      <c r="C184" s="355" t="s">
        <v>3362</v>
      </c>
      <c r="D184" s="355"/>
      <c r="E184" s="175" t="str">
        <f>IF((C184=""),VLOOKUP(A184,Questions!B:G,4,FALSE),IF(C184="Yes",VLOOKUP(A184,Questions!B:G,6,FALSE),IF(C184="No",VLOOKUP(A184,Questions!B:G,5,FALSE),"N/A")))</f>
        <v>N/A</v>
      </c>
      <c r="F184" s="179" t="str">
        <f>VLOOKUP(A184,'Analyst Report'!$A$39:$E$288,5,FALSE)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7.1" customHeight="1" x14ac:dyDescent="0.2">
      <c r="A185" s="11" t="s">
        <v>205</v>
      </c>
      <c r="B185" s="23" t="str">
        <f>VLOOKUP(A185,Questions!$B$3:$C$256,2,FALSE)</f>
        <v>Is an owner assigned who is responsible for the maintenance and review of the DRP?</v>
      </c>
      <c r="C185" s="30" t="s">
        <v>2122</v>
      </c>
      <c r="D185" s="295" t="s">
        <v>3460</v>
      </c>
      <c r="E185" s="175" t="str">
        <f>IF((C185=""),VLOOKUP(A185,Questions!B:G,4,FALSE),IF(C185="Yes",VLOOKUP(A185,Questions!B:G,6,FALSE),IF(C185="No",VLOOKUP(A185,Questions!B:G,5,FALSE),"N/A")))</f>
        <v>State the responsible owner or position title.</v>
      </c>
      <c r="F185" s="179" t="str">
        <f>VLOOKUP(A185,'Analyst Report'!$A$39:$E$288,5,FALSE)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7.1" customHeight="1" x14ac:dyDescent="0.2">
      <c r="A186" s="11" t="s">
        <v>206</v>
      </c>
      <c r="B186" s="23" t="str">
        <f>VLOOKUP(A186,Questions!$B$3:$C$256,2,FALSE)</f>
        <v>Can the institution review your DRP and supporting documentation?</v>
      </c>
      <c r="C186" s="30" t="s">
        <v>2126</v>
      </c>
      <c r="D186" s="295" t="s">
        <v>3461</v>
      </c>
      <c r="E186" s="175" t="str">
        <f>IF((C186=""),VLOOKUP(A186,Questions!B:G,4,FALSE),IF(C186="Yes",VLOOKUP(A186,Questions!B:G,6,FALSE),IF(C186="No",VLOOKUP(A186,Questions!B:G,5,FALSE),"N/A")))</f>
        <v>Please provide alternatives if possible (NDA, briefing on the DRP, etc.).</v>
      </c>
      <c r="F186" s="179" t="str">
        <f>VLOOKUP(A186,'Analyst Report'!$A$39:$E$288,5,FALSE)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7.1" customHeight="1" x14ac:dyDescent="0.2">
      <c r="A187" s="11" t="s">
        <v>207</v>
      </c>
      <c r="B187" s="314" t="str">
        <f>VLOOKUP(A187,Questions!$B$3:$C$256,2,FALSE)</f>
        <v>Are any disaster recovery locations outside the institution's geographic region?</v>
      </c>
      <c r="C187" s="294" t="s">
        <v>2126</v>
      </c>
      <c r="D187" s="307"/>
      <c r="E187" s="175">
        <f>IF((C187=""),VLOOKUP(A187,Questions!B:G,4,FALSE),IF(C187="Yes",VLOOKUP(A187,Questions!B:G,6,FALSE),IF(C187="No",VLOOKUP(A187,Questions!B:G,5,FALSE),"N/A")))</f>
        <v>0</v>
      </c>
      <c r="F187" s="179" t="str">
        <f>VLOOKUP(A187,'Analyst Report'!$A$39:$E$288,5,FALSE)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47.1" customHeight="1" x14ac:dyDescent="0.2">
      <c r="A188" s="11" t="s">
        <v>208</v>
      </c>
      <c r="B188" s="23" t="str">
        <f>VLOOKUP(A188,Questions!$B$3:$C$256,2,FALSE)</f>
        <v>Does your organization have a disaster recovery site or a contracted disaster recovery provider?</v>
      </c>
      <c r="C188" s="30" t="s">
        <v>2122</v>
      </c>
      <c r="D188" s="295" t="s">
        <v>3462</v>
      </c>
      <c r="E188" s="175" t="str">
        <f>IF((C188=""),VLOOKUP(A188,Questions!B:G,4,FALSE),IF(C188="Yes",VLOOKUP(A188,Questions!B:G,6,FALSE),IF(C188="No",VLOOKUP(A188,Questions!B:G,5,FALSE),"N/A")))</f>
        <v>Summarize your disaster recovery strategy including the type of availability your disaster recovery site provides.</v>
      </c>
      <c r="F188" s="179" t="str">
        <f>VLOOKUP(A188,'Analyst Report'!$A$39:$E$288,5,FALSE)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46.5" customHeight="1" x14ac:dyDescent="0.2">
      <c r="A189" s="11" t="s">
        <v>209</v>
      </c>
      <c r="B189" s="23" t="str">
        <f>VLOOKUP(A189,Questions!$B$3:$C$256,2,FALSE)</f>
        <v>Does your organization conduct an annual test of relocating to this site for disaster recovery purposes?</v>
      </c>
      <c r="C189" s="30" t="s">
        <v>2122</v>
      </c>
      <c r="D189" s="313" t="s">
        <v>3465</v>
      </c>
      <c r="E189" s="175" t="str">
        <f>IF((C189=""),VLOOKUP(A189,Questions!B:G,4,FALSE),IF(C189="Yes",VLOOKUP(A189,Questions!B:G,6,FALSE),IF(C189="No",VLOOKUP(A189,Questions!B:G,5,FALSE),"N/A")))</f>
        <v>Summarize your disaster recovery relocation testing strategy.</v>
      </c>
      <c r="F189" s="179" t="str">
        <f>VLOOKUP(A189,'Analyst Report'!$A$39:$E$288,5,FALSE)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7.1" customHeight="1" x14ac:dyDescent="0.2">
      <c r="A190" s="11" t="s">
        <v>210</v>
      </c>
      <c r="B190" s="23" t="str">
        <f>VLOOKUP(A190,Questions!$B$3:$C$256,2,FALSE)</f>
        <v>Is there a defined problem/issue escalation plan in your DRP for impacted clients?</v>
      </c>
      <c r="C190" s="30" t="s">
        <v>2122</v>
      </c>
      <c r="D190" s="295" t="s">
        <v>3409</v>
      </c>
      <c r="E190" s="175" t="str">
        <f>IF((C190=""),VLOOKUP(A190,Questions!B:G,4,FALSE),IF(C190="Yes",VLOOKUP(A190,Questions!B:G,6,FALSE),IF(C190="No",VLOOKUP(A190,Questions!B:G,5,FALSE),"N/A")))</f>
        <v>Summarize your problem/issue escalation plan.</v>
      </c>
      <c r="F190" s="179" t="str">
        <f>VLOOKUP(A190,'Analyst Report'!$A$39:$E$288,5,FALSE)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7.1" customHeight="1" x14ac:dyDescent="0.2">
      <c r="A191" s="11" t="s">
        <v>211</v>
      </c>
      <c r="B191" s="23" t="str">
        <f>VLOOKUP(A191,Questions!$B$3:$C$256,2,FALSE)</f>
        <v>Is there a documented communication plan in your DRP for impacted clients?</v>
      </c>
      <c r="C191" s="294" t="s">
        <v>2122</v>
      </c>
      <c r="D191" s="304" t="s">
        <v>3464</v>
      </c>
      <c r="E191" s="175" t="str">
        <f>IF((C191=""),VLOOKUP(A191,Questions!B:G,4,FALSE),IF(C191="Yes",VLOOKUP(A191,Questions!B:G,6,FALSE),IF(C191="No",VLOOKUP(A191,Questions!B:G,5,FALSE),"N/A")))</f>
        <v>Summarize your documented communication plan in your DRP.</v>
      </c>
      <c r="F191" s="179" t="str">
        <f>VLOOKUP(A191,'Analyst Report'!$A$39:$E$288,5,FALSE)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47.1" customHeight="1" x14ac:dyDescent="0.2">
      <c r="A192" s="11" t="s">
        <v>212</v>
      </c>
      <c r="B192" s="23" t="str">
        <f>VLOOKUP(A192,Questions!$B$3:$C$256,2,FALSE)</f>
        <v>Describe or provide a reference to how your disaster recovery plan is tested. (i.e., scope of DR tests, end-to-end testing, etc.)</v>
      </c>
      <c r="C192" s="355" t="s">
        <v>3381</v>
      </c>
      <c r="D192" s="355"/>
      <c r="E192" s="175" t="str">
        <f>IF((C192=""),VLOOKUP(A192,Questions!B:G,4,FALSE),IF(C192="Yes",VLOOKUP(A192,Questions!B:G,6,FALSE),IF(C192="No",VLOOKUP(A192,Questions!B:G,5,FALSE),"N/A")))</f>
        <v>N/A</v>
      </c>
      <c r="F192" s="179" t="str">
        <f>VLOOKUP(A192,'Analyst Report'!$A$39:$E$288,5,FALSE)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64.349999999999994" customHeight="1" x14ac:dyDescent="0.2">
      <c r="A193" s="11" t="s">
        <v>213</v>
      </c>
      <c r="B193" s="23" t="str">
        <f>VLOOKUP(A193,Questions!$B$3:$C$256,2,FALSE)</f>
        <v>Has the Disaster Recovery Plan been tested in the past year?</v>
      </c>
      <c r="C193" s="30" t="s">
        <v>2122</v>
      </c>
      <c r="D193" s="295" t="s">
        <v>3463</v>
      </c>
      <c r="E193" s="175" t="str">
        <f>IF((C193=""),VLOOKUP(A193,Questions!B:G,4,FALSE),IF(C193="Yes",VLOOKUP(A193,Questions!B:G,6,FALSE),IF(C193="No",VLOOKUP(A193,Questions!B:G,5,FALSE),"N/A")))</f>
        <v>Please provide a summary of the results in Additional Information (including actual recovery time).</v>
      </c>
      <c r="F193" s="179" t="str">
        <f>VLOOKUP(A193,'Analyst Report'!$A$39:$E$288,5,FALSE)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64.349999999999994" customHeight="1" x14ac:dyDescent="0.2">
      <c r="A194" s="11" t="s">
        <v>214</v>
      </c>
      <c r="B194" s="23" t="str">
        <f>VLOOKUP(A194,Questions!$B$3:$C$256,2,FALSE)</f>
        <v>Are all components of the DRP reviewed at least annually and updated as needed to reflect change?</v>
      </c>
      <c r="C194" s="30" t="s">
        <v>2122</v>
      </c>
      <c r="D194" s="295" t="s">
        <v>3466</v>
      </c>
      <c r="E194" s="175" t="str">
        <f>IF((C194=""),VLOOKUP(A194,Questions!B:G,4,FALSE),IF(C194="Yes",VLOOKUP(A194,Questions!B:G,6,FALSE),IF(C194="No",VLOOKUP(A194,Questions!B:G,5,FALSE),"N/A")))</f>
        <v>Summarize your DRP review and update processes and/or procedures.</v>
      </c>
      <c r="F194" s="179" t="str">
        <f>VLOOKUP(A194,'Analyst Report'!$A$39:$E$288,5,FALSE)</f>
        <v xml:space="preserve"> </v>
      </c>
      <c r="G194" s="274" t="s">
        <v>3233</v>
      </c>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36" customHeight="1" x14ac:dyDescent="0.2">
      <c r="A195" s="331" t="s">
        <v>215</v>
      </c>
      <c r="B195" s="331"/>
      <c r="C195" s="20" t="s">
        <v>47</v>
      </c>
      <c r="D195" s="20" t="s">
        <v>48</v>
      </c>
      <c r="E195" s="174" t="s">
        <v>49</v>
      </c>
      <c r="F195" s="178" t="s">
        <v>50</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160.5" customHeight="1" x14ac:dyDescent="0.2">
      <c r="A196" s="11" t="s">
        <v>216</v>
      </c>
      <c r="B196" s="23" t="str">
        <f>VLOOKUP(A196,Questions!$B$3:$C$309,2,FALSE)</f>
        <v>Are you utilizing a stateful packet inspection (SPI) firewall?</v>
      </c>
      <c r="C196" s="8" t="s">
        <v>2122</v>
      </c>
      <c r="D196" s="301" t="s">
        <v>3467</v>
      </c>
      <c r="E196" s="175" t="str">
        <f>IF((C196=""),VLOOKUP(A196,Questions!B:G,4,FALSE),IF(C196="Yes",VLOOKUP(A196,Questions!B:G,6,FALSE),IF(C196="No",VLOOKUP(A196,Questions!B:G,5,FALSE),"N/A")))</f>
        <v>Describe the currently implemented SPI firewall.</v>
      </c>
      <c r="F196" s="179" t="str">
        <f>VLOOKUP(A196,'Analyst Report'!$A$39:$E$288,5,FALSE)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x14ac:dyDescent="0.2">
      <c r="A197" s="11" t="s">
        <v>217</v>
      </c>
      <c r="B197" s="23" t="str">
        <f>VLOOKUP(A197,Questions!$B$3:$C$256,2,FALSE)</f>
        <v>Is authority for firewall change approval documented? Please list approver names or titles in Additional Info</v>
      </c>
      <c r="C197" s="30" t="s">
        <v>2126</v>
      </c>
      <c r="D197" s="295" t="s">
        <v>3381</v>
      </c>
      <c r="E197" s="175" t="str">
        <f>IF((C197=""),VLOOKUP(A197,Questions!B:G,4,FALSE),IF(C197="Yes",VLOOKUP(A197,Questions!B:G,6,FALSE),IF(C197="No",VLOOKUP(A197,Questions!B:G,5,FALSE),"N/A")))</f>
        <v>Describe how firewall changes are approved.</v>
      </c>
      <c r="F197" s="179" t="str">
        <f>VLOOKUP(A197,'Analyst Report'!$A$39:$E$288,5,FALSE)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x14ac:dyDescent="0.2">
      <c r="A198" s="11" t="s">
        <v>218</v>
      </c>
      <c r="B198" s="23" t="str">
        <f>VLOOKUP(A198,Questions!$B$3:$C$256,2,FALSE)</f>
        <v>Do you have a documented policy for firewall change requests?</v>
      </c>
      <c r="C198" s="30" t="s">
        <v>2126</v>
      </c>
      <c r="D198" s="295" t="s">
        <v>3381</v>
      </c>
      <c r="E198" s="175" t="str">
        <f>IF((C198=""),VLOOKUP(A198,Questions!B:G,4,FALSE),IF(C198="Yes",VLOOKUP(A198,Questions!B:G,6,FALSE),IF(C198="No",VLOOKUP(A198,Questions!B:G,5,FALSE),"N/A")))</f>
        <v>Describe your plans to implement a documented policy for firewall change requests.</v>
      </c>
      <c r="F198" s="179" t="str">
        <f>VLOOKUP(A198,'Analyst Report'!$A$39:$E$288,5,FALSE)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204.75" customHeight="1" x14ac:dyDescent="0.2">
      <c r="A199" s="11" t="s">
        <v>219</v>
      </c>
      <c r="B199" s="23" t="str">
        <f>VLOOKUP(A199,Questions!$B$3:$C$256,2,FALSE)</f>
        <v>Have you implemented an Intrusion Detection System (network-based)?</v>
      </c>
      <c r="C199" s="8" t="s">
        <v>2122</v>
      </c>
      <c r="D199" s="301" t="s">
        <v>3468</v>
      </c>
      <c r="E199" s="175" t="str">
        <f>IF((C199=""),VLOOKUP(A199,Questions!B:G,4,FALSE),IF(C199="Yes",VLOOKUP(A199,Questions!B:G,6,FALSE),IF(C199="No",VLOOKUP(A199,Questions!B:G,5,FALSE),"N/A")))</f>
        <v>Describe the currently implemented IDS.</v>
      </c>
      <c r="F199" s="179" t="str">
        <f>VLOOKUP(A199,'Analyst Report'!$A$39:$E$288,5,FALSE)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x14ac:dyDescent="0.2">
      <c r="A200" s="11" t="s">
        <v>220</v>
      </c>
      <c r="B200" s="23" t="str">
        <f>VLOOKUP(A200,Questions!$B$3:$C$256,2,FALSE)</f>
        <v>Have you implemented an Intrusion Prevention System (network-based)?</v>
      </c>
      <c r="C200" s="8" t="s">
        <v>2122</v>
      </c>
      <c r="D200" s="301" t="s">
        <v>3469</v>
      </c>
      <c r="E200" s="175" t="str">
        <f>IF((C200=""),VLOOKUP(A200,Questions!B:G,4,FALSE),IF(C200="Yes",VLOOKUP(A200,Questions!B:G,6,FALSE),IF(C200="No",VLOOKUP(A200,Questions!B:G,5,FALSE),"N/A")))</f>
        <v>Describe the currently implemented IPS.</v>
      </c>
      <c r="F200" s="179" t="str">
        <f>VLOOKUP(A200,'Analyst Report'!$A$39:$E$288,5,FALSE)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x14ac:dyDescent="0.2">
      <c r="A201" s="11" t="s">
        <v>221</v>
      </c>
      <c r="B201" s="23" t="str">
        <f>VLOOKUP(A201,Questions!$B$3:$C$256,2,FALSE)</f>
        <v>Do you employ host-based intrusion detection?</v>
      </c>
      <c r="C201" s="8" t="s">
        <v>2122</v>
      </c>
      <c r="D201" s="302" t="s">
        <v>3470</v>
      </c>
      <c r="E201" s="175" t="str">
        <f>IF((C201=""),VLOOKUP(A201,Questions!B:G,4,FALSE),IF(C201="Yes",VLOOKUP(A201,Questions!B:G,6,FALSE),IF(C201="No",VLOOKUP(A201,Questions!B:G,5,FALSE),"N/A")))</f>
        <v>Describe the currently implemented host-based IDS solution(s).</v>
      </c>
      <c r="F201" s="179" t="str">
        <f>VLOOKUP(A201,'Analyst Report'!$A$39:$E$288,5,FALSE)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x14ac:dyDescent="0.2">
      <c r="A202" s="11" t="s">
        <v>222</v>
      </c>
      <c r="B202" s="23" t="str">
        <f>VLOOKUP(A202,Questions!$B$3:$C$256,2,FALSE)</f>
        <v>Do you employ host-based intrusion prevention?</v>
      </c>
      <c r="C202" s="8" t="s">
        <v>2122</v>
      </c>
      <c r="D202" s="302" t="s">
        <v>3470</v>
      </c>
      <c r="E202" s="175" t="str">
        <f>IF((C202=""),VLOOKUP(A202,Questions!B:G,4,FALSE),IF(C202="Yes",VLOOKUP(A202,Questions!B:G,6,FALSE),IF(C202="No",VLOOKUP(A202,Questions!B:G,5,FALSE),"N/A")))</f>
        <v>Describe the currently implemented host-based IPS solution(s).</v>
      </c>
      <c r="F202" s="179" t="str">
        <f>VLOOKUP(A202,'Analyst Report'!$A$39:$E$288,5,FALSE)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x14ac:dyDescent="0.2">
      <c r="A203" s="11" t="s">
        <v>223</v>
      </c>
      <c r="B203" s="23" t="str">
        <f>VLOOKUP(A203,Questions!$B$3:$C$256,2,FALSE)</f>
        <v>Are you employing any next-generation persistent threat (NGPT) monitoring?</v>
      </c>
      <c r="C203" s="8" t="s">
        <v>2126</v>
      </c>
      <c r="D203" s="295" t="s">
        <v>3471</v>
      </c>
      <c r="E203" s="175" t="str">
        <f>IF((C203=""),VLOOKUP(A203,Questions!B:G,4,FALSE),IF(C203="Yes",VLOOKUP(A203,Questions!B:G,6,FALSE),IF(C203="No",VLOOKUP(A203,Questions!B:G,5,FALSE),"N/A")))</f>
        <v>Describe your intent to implement NGPT monitoring.</v>
      </c>
      <c r="F203" s="179" t="str">
        <f>VLOOKUP(A203,'Analyst Report'!$A$39:$E$288,5,FALSE)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219.75" customHeight="1" x14ac:dyDescent="0.2">
      <c r="A204" s="11" t="s">
        <v>224</v>
      </c>
      <c r="B204" s="23" t="str">
        <f>VLOOKUP(A204,Questions!$B$3:$C$256,2,FALSE)</f>
        <v>Do you monitor for intrusions on a 24 x 7 x 365 basis?</v>
      </c>
      <c r="C204" s="8" t="s">
        <v>2122</v>
      </c>
      <c r="D204" s="308" t="s">
        <v>3468</v>
      </c>
      <c r="E204" s="175" t="str">
        <f>IF((C204=""),VLOOKUP(A204,Questions!B:G,4,FALSE),IF(C204="Yes",VLOOKUP(A204,Questions!B:G,6,FALSE),IF(C204="No",VLOOKUP(A204,Questions!B:G,5,FALSE),"N/A")))</f>
        <v>Provide a brief summary of this activity.</v>
      </c>
      <c r="F204" s="179" t="str">
        <f>VLOOKUP(A204,'Analyst Report'!$A$39:$E$288,5,FALSE)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x14ac:dyDescent="0.2">
      <c r="A205" s="11" t="s">
        <v>225</v>
      </c>
      <c r="B205" s="23" t="str">
        <f>VLOOKUP(A205,Questions!$B$3:$C$256,2,FALSE)</f>
        <v>Is intrusion monitoring performed internally or by a third-party service?</v>
      </c>
      <c r="C205" s="8" t="s">
        <v>2122</v>
      </c>
      <c r="D205" s="301" t="s">
        <v>3472</v>
      </c>
      <c r="E205" s="175">
        <f>IF((C205=""),VLOOKUP(A205,Questions!B:G,4,FALSE),IF(C205="Yes",VLOOKUP(A205,Questions!B:G,6,FALSE),IF(C205="No",VLOOKUP(A205,Questions!B:G,5,FALSE),"N/A")))</f>
        <v>0</v>
      </c>
      <c r="F205" s="179" t="str">
        <f>VLOOKUP(A205,'Analyst Report'!$A$39:$E$288,5,FALSE)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48" customHeight="1" x14ac:dyDescent="0.2">
      <c r="A206" s="11" t="s">
        <v>226</v>
      </c>
      <c r="B206" s="23" t="str">
        <f>VLOOKUP(A206,Questions!$B$3:$C$256,2,FALSE)</f>
        <v>Are audit logs available for all changes to the network, firewall, IDS, and IPS systems?</v>
      </c>
      <c r="C206" s="8" t="s">
        <v>2122</v>
      </c>
      <c r="D206" s="301" t="s">
        <v>3473</v>
      </c>
      <c r="E206" s="175" t="str">
        <f>IF((C206=""),VLOOKUP(A206,Questions!B:G,4,FALSE),IF(C206="Yes",VLOOKUP(A206,Questions!B:G,6,FALSE),IF(C206="No",VLOOKUP(A206,Questions!B:G,5,FALSE),"N/A")))</f>
        <v>Describe your current network systems logging strategy.</v>
      </c>
      <c r="F206" s="179" t="str">
        <f>VLOOKUP(A206,'Analyst Report'!$A$39:$E$288,5,FALSE)</f>
        <v xml:space="preserve"> </v>
      </c>
      <c r="G206" s="274" t="s">
        <v>3233</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36" customHeight="1" x14ac:dyDescent="0.2">
      <c r="A207" s="331" t="s">
        <v>227</v>
      </c>
      <c r="B207" s="331"/>
      <c r="C207" s="20" t="s">
        <v>47</v>
      </c>
      <c r="D207" s="20" t="s">
        <v>48</v>
      </c>
      <c r="E207" s="174" t="s">
        <v>49</v>
      </c>
      <c r="F207" s="178" t="s">
        <v>50</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83.1" customHeight="1" x14ac:dyDescent="0.2">
      <c r="A208" s="11" t="s">
        <v>228</v>
      </c>
      <c r="B208" s="23" t="str">
        <f>VLOOKUP(A208,Questions!$B$3:$C$256,2,FALSE)</f>
        <v>Can you share the organization chart, mission statement, and policies for your information security unit?</v>
      </c>
      <c r="C208" s="8" t="s">
        <v>2122</v>
      </c>
      <c r="D208" s="315" t="s">
        <v>3474</v>
      </c>
      <c r="E208" s="175" t="str">
        <f>IF((C208=""),VLOOKUP(A208,Questions!B:G,4,FALSE),IF(C208="Yes",VLOOKUP(A208,Questions!B:G,6,FALSE),IF(C208="No",VLOOKUP(A208,Questions!B:G,5,FALSE),"N/A")))</f>
        <v>Provide links to these documents in Additional Information or attach them with your submission.</v>
      </c>
      <c r="F208" s="179" t="str">
        <f>VLOOKUP(A208,'Analyst Report'!$A$39:$E$288,5,FALSE)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71.25" customHeight="1" x14ac:dyDescent="0.2">
      <c r="A209" s="11" t="s">
        <v>229</v>
      </c>
      <c r="B209" s="23" t="str">
        <f>VLOOKUP(A209,Questions!$B$3:$C$256,2,FALSE)</f>
        <v>Do you have a documented patch management process?</v>
      </c>
      <c r="C209" s="8" t="s">
        <v>2122</v>
      </c>
      <c r="D209" s="301" t="s">
        <v>3426</v>
      </c>
      <c r="E209" s="175">
        <f>IF((C209=""),VLOOKUP(A209,Questions!B:G,4,FALSE),IF(C209="Yes",VLOOKUP(A209,Questions!B:G,6,FALSE),IF(C209="No",VLOOKUP(A209,Questions!B:G,5,FALSE),"N/A")))</f>
        <v>0</v>
      </c>
      <c r="F209" s="179" t="str">
        <f>VLOOKUP(A209,'Analyst Report'!$A$39:$E$288,5,FALSE)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x14ac:dyDescent="0.2">
      <c r="A210" s="11" t="s">
        <v>230</v>
      </c>
      <c r="B210" s="23" t="str">
        <f>VLOOKUP(A210,Questions!$B$3:$C$256,2,FALSE)</f>
        <v>Can you accommodate encryption requirements using open standards?</v>
      </c>
      <c r="C210" s="8" t="s">
        <v>2122</v>
      </c>
      <c r="D210" s="302" t="s">
        <v>3475</v>
      </c>
      <c r="E210" s="175">
        <f>IF((C210=""),VLOOKUP(A210,Questions!B:G,4,FALSE),IF(C210="Yes",VLOOKUP(A210,Questions!B:G,6,FALSE),IF(C210="No",VLOOKUP(A210,Questions!B:G,5,FALSE),"N/A")))</f>
        <v>0</v>
      </c>
      <c r="F210" s="179" t="str">
        <f>VLOOKUP(A210,'Analyst Report'!$A$39:$E$288,5,FALSE)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03.5" customHeight="1" x14ac:dyDescent="0.2">
      <c r="A211" s="11" t="s">
        <v>231</v>
      </c>
      <c r="B211" s="23" t="str">
        <f>VLOOKUP(A211,Questions!$B$3:$C$256,2,FALSE)</f>
        <v>Are information security principles designed into the product lifecycle?</v>
      </c>
      <c r="C211" s="8" t="s">
        <v>2122</v>
      </c>
      <c r="D211" s="302" t="s">
        <v>3477</v>
      </c>
      <c r="E211" s="175" t="str">
        <f>IF((C211=""),VLOOKUP(A211,Questions!B:G,4,FALSE),IF(C211="Yes",VLOOKUP(A211,Questions!B:G,6,FALSE),IF(C211="No",VLOOKUP(A211,Questions!B:G,5,FALSE),"N/A")))</f>
        <v>Summarize the information security principles designed into the product lifecycle.</v>
      </c>
      <c r="F211" s="179" t="str">
        <f>VLOOKUP(A211,'Analyst Report'!$A$39:$E$288,5,FALSE)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178.5" customHeight="1" x14ac:dyDescent="0.2">
      <c r="A212" s="11" t="s">
        <v>232</v>
      </c>
      <c r="B212" s="23" t="str">
        <f>VLOOKUP(A212,Questions!$B$3:$C$256,2,FALSE)</f>
        <v>Do you have a documented systems development life cycle (SDLC)?</v>
      </c>
      <c r="C212" s="8" t="s">
        <v>2122</v>
      </c>
      <c r="D212" s="301" t="s">
        <v>3476</v>
      </c>
      <c r="E212" s="175" t="str">
        <f>IF((C212=""),VLOOKUP(A212,Questions!B:G,4,FALSE),IF(C212="Yes",VLOOKUP(A212,Questions!B:G,6,FALSE),IF(C212="No",VLOOKUP(A212,Questions!B:G,5,FALSE),"N/A")))</f>
        <v>Briefly summarize your SDLC or provide a link or attachment.</v>
      </c>
      <c r="F212" s="179" t="str">
        <f>VLOOKUP(A212,'Analyst Report'!$A$39:$E$288,5,FALSE)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48" customHeight="1" x14ac:dyDescent="0.2">
      <c r="A213" s="11" t="s">
        <v>233</v>
      </c>
      <c r="B213" s="23" t="str">
        <f>VLOOKUP(A213,Questions!$B$3:$C$256,2,FALSE)</f>
        <v>Will you comply with applicable breach notification laws?</v>
      </c>
      <c r="C213" s="8" t="s">
        <v>2122</v>
      </c>
      <c r="D213" s="301" t="s">
        <v>3478</v>
      </c>
      <c r="E213" s="175" t="str">
        <f>IF((C213=""),VLOOKUP(A213,Questions!B:G,4,FALSE),IF(C213="Yes",VLOOKUP(A213,Questions!B:G,6,FALSE),IF(C213="No",VLOOKUP(A213,Questions!B:G,5,FALSE),"N/A")))</f>
        <v>State how quickly the institution will be notified of a data breach or security incident.</v>
      </c>
      <c r="F213" s="179" t="str">
        <f>VLOOKUP(A213,'Analyst Report'!$A$39:$E$288,5,FALSE)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84" customHeight="1" x14ac:dyDescent="0.2">
      <c r="A214" s="11" t="s">
        <v>234</v>
      </c>
      <c r="B214" s="23" t="str">
        <f>VLOOKUP(A214,Questions!$B$3:$C$256,2,FALSE)</f>
        <v>Will you comply with the institution's IT policies with regards to user privacy and data protection?</v>
      </c>
      <c r="C214" s="8" t="s">
        <v>2122</v>
      </c>
      <c r="D214" s="301" t="s">
        <v>3479</v>
      </c>
      <c r="E214" s="175" t="str">
        <f>IF((C214=""),VLOOKUP(A214,Questions!B:G,4,FALSE),IF(C214="Yes",VLOOKUP(A214,Questions!B:G,6,FALSE),IF(C214="No",VLOOKUP(A214,Questions!B:G,5,FALSE),"N/A")))</f>
        <v>State that you have reviewed the institution's IT policies with regards to user privacy and data protection.</v>
      </c>
      <c r="F214" s="179" t="str">
        <f>VLOOKUP(A214,'Analyst Report'!$A$39:$E$288,5,FALSE)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48" customHeight="1" x14ac:dyDescent="0.2">
      <c r="A215" s="11" t="s">
        <v>235</v>
      </c>
      <c r="B215" s="23" t="str">
        <f>VLOOKUP(A215,Questions!$B$3:$C$256,2,FALSE)</f>
        <v>Is your company subject to institution's geographic region's laws and regulations?</v>
      </c>
      <c r="C215" s="8" t="s">
        <v>2122</v>
      </c>
      <c r="D215" s="9"/>
      <c r="E215" s="175">
        <f>IF((C215=""),VLOOKUP(A215,Questions!B:G,4,FALSE),IF(C215="Yes",VLOOKUP(A215,Questions!B:G,6,FALSE),IF(C215="No",VLOOKUP(A215,Questions!B:G,5,FALSE),"N/A")))</f>
        <v>0</v>
      </c>
      <c r="F215" s="179" t="str">
        <f>VLOOKUP(A215,'Analyst Report'!$A$39:$E$288,5,FALSE)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96" customHeight="1" x14ac:dyDescent="0.2">
      <c r="A216" s="11" t="s">
        <v>236</v>
      </c>
      <c r="B216" s="23" t="str">
        <f>VLOOKUP(A216,Questions!$B$3:$C$256,2,FALSE)</f>
        <v>Do you perform background screenings or multi-state background checks on all employees prior to their first day of work?</v>
      </c>
      <c r="C216" s="8" t="s">
        <v>2122</v>
      </c>
      <c r="D216" s="301" t="s">
        <v>3480</v>
      </c>
      <c r="E216" s="175" t="str">
        <f>IF((C216=""),VLOOKUP(A216,Questions!B:G,4,FALSE),IF(C216="Yes",VLOOKUP(A216,Questions!B:G,6,FALSE),IF(C216="No",VLOOKUP(A216,Questions!B:G,5,FALSE),"N/A")))</f>
        <v>Summarize your background check practices.</v>
      </c>
      <c r="F216" s="179" t="str">
        <f>VLOOKUP(A216,'Analyst Report'!$A$39:$E$288,5,FALSE)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48" customHeight="1" x14ac:dyDescent="0.2">
      <c r="A217" s="11" t="s">
        <v>237</v>
      </c>
      <c r="B217" s="23" t="str">
        <f>VLOOKUP(A217,Questions!$B$3:$C$256,2,FALSE)</f>
        <v>Do you require new employees to fill out agreements and review policies?</v>
      </c>
      <c r="C217" s="8" t="s">
        <v>2122</v>
      </c>
      <c r="D217" s="301" t="s">
        <v>3381</v>
      </c>
      <c r="E217" s="175" t="str">
        <f>IF((C217=""),VLOOKUP(A217,Questions!B:G,4,FALSE),IF(C217="Yes",VLOOKUP(A217,Questions!B:G,6,FALSE),IF(C217="No",VLOOKUP(A217,Questions!B:G,5,FALSE),"N/A")))</f>
        <v>Summarize the required agreements and reviewed policies.</v>
      </c>
      <c r="F217" s="179" t="str">
        <f>VLOOKUP(A217,'Analyst Report'!$A$39:$E$288,5,FALSE)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8" customHeight="1" x14ac:dyDescent="0.2">
      <c r="A218" s="11" t="s">
        <v>238</v>
      </c>
      <c r="B218" s="23" t="str">
        <f>VLOOKUP(A218,Questions!$B$3:$C$256,2,FALSE)</f>
        <v>Do you have a documented information security policy?</v>
      </c>
      <c r="C218" s="8" t="s">
        <v>2122</v>
      </c>
      <c r="D218" s="301" t="s">
        <v>3481</v>
      </c>
      <c r="E218" s="175" t="str">
        <f>IF((C218=""),VLOOKUP(A218,Questions!B:G,4,FALSE),IF(C218="Yes",VLOOKUP(A218,Questions!B:G,6,FALSE),IF(C218="No",VLOOKUP(A218,Questions!B:G,5,FALSE),"N/A")))</f>
        <v>Provide a reference to your information security policy or submit documentation with this fully populated HECVAT.</v>
      </c>
      <c r="F218" s="179" t="str">
        <f>VLOOKUP(A218,'Analyst Report'!$A$39:$E$288,5,FALSE)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108" customHeight="1" x14ac:dyDescent="0.2">
      <c r="A219" s="11" t="s">
        <v>239</v>
      </c>
      <c r="B219" s="23" t="str">
        <f>VLOOKUP(A219,Questions!$B$3:$C$256,2,FALSE)</f>
        <v>Do you have an information security awareness program?</v>
      </c>
      <c r="C219" s="8" t="s">
        <v>2122</v>
      </c>
      <c r="D219" s="301" t="s">
        <v>3482</v>
      </c>
      <c r="E219" s="175" t="str">
        <f>IF((C219=""),VLOOKUP(A219,Questions!B:G,4,FALSE),IF(C219="Yes",VLOOKUP(A219,Questions!B:G,6,FALSE),IF(C219="No",VLOOKUP(A219,Questions!B:G,5,FALSE),"N/A")))</f>
        <v>Summarize your information security awareness program.</v>
      </c>
      <c r="F219" s="179" t="str">
        <f>VLOOKUP(A219,'Analyst Report'!$A$39:$E$288,5,FALSE)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x14ac:dyDescent="0.2">
      <c r="A220" s="11" t="s">
        <v>240</v>
      </c>
      <c r="B220" s="23" t="str">
        <f>VLOOKUP(A220,Questions!$B$3:$C$256,2,FALSE)</f>
        <v>Is security awareness training mandatory for all employees?</v>
      </c>
      <c r="C220" s="8" t="s">
        <v>2122</v>
      </c>
      <c r="D220" s="301" t="s">
        <v>3483</v>
      </c>
      <c r="E220" s="175" t="str">
        <f>IF((C220=""),VLOOKUP(A220,Questions!B:G,4,FALSE),IF(C220="Yes",VLOOKUP(A220,Questions!B:G,6,FALSE),IF(C220="No",VLOOKUP(A220,Questions!B:G,5,FALSE),"N/A")))</f>
        <v>Summarize your security awareness training content and state how frequently employees are required to undergo security awareness training.</v>
      </c>
      <c r="F220" s="179" t="str">
        <f>VLOOKUP(A220,'Analyst Report'!$A$39:$E$288,5,FALSE)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48" customHeight="1" x14ac:dyDescent="0.2">
      <c r="A221" s="11" t="s">
        <v>241</v>
      </c>
      <c r="B221" s="23" t="str">
        <f>VLOOKUP(A221,Questions!$B$3:$C$256,2,FALSE)</f>
        <v>Do you have process and procedure(s) documented, and currently followed, that require a review and update of the access list(s) for privileged accounts?</v>
      </c>
      <c r="C221" s="8" t="s">
        <v>2122</v>
      </c>
      <c r="D221" s="301" t="s">
        <v>3484</v>
      </c>
      <c r="E221" s="175" t="str">
        <f>IF((C221=""),VLOOKUP(A221,Questions!B:G,4,FALSE),IF(C221="Yes",VLOOKUP(A221,Questions!B:G,6,FALSE),IF(C221="No",VLOOKUP(A221,Questions!B:G,5,FALSE),"N/A")))</f>
        <v>Provide a brief summary and the implement review interval.</v>
      </c>
      <c r="F221" s="179" t="str">
        <f>VLOOKUP(A221,'Analyst Report'!$A$39:$E$288,5,FALSE)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93" customHeight="1" x14ac:dyDescent="0.2">
      <c r="A222" s="11" t="s">
        <v>242</v>
      </c>
      <c r="B222" s="23" t="str">
        <f>VLOOKUP(A222,Questions!$B$3:$C$256,2,FALSE)</f>
        <v>Do you have documented, and currently implemented, internal audit processes and procedures?</v>
      </c>
      <c r="C222" s="8" t="s">
        <v>2122</v>
      </c>
      <c r="D222" s="301" t="s">
        <v>3485</v>
      </c>
      <c r="E222" s="175" t="str">
        <f>IF((C222=""),VLOOKUP(A222,Questions!B:G,4,FALSE),IF(C222="Yes",VLOOKUP(A222,Questions!B:G,6,FALSE),IF(C222="No",VLOOKUP(A222,Questions!B:G,5,FALSE),"N/A")))</f>
        <v>Summarize your internal audit processes and procedures.</v>
      </c>
      <c r="F222" s="179" t="str">
        <f>VLOOKUP(A222,'Analyst Report'!$A$39:$E$288,5,FALSE)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48" customHeight="1" x14ac:dyDescent="0.2">
      <c r="A223" s="11" t="s">
        <v>243</v>
      </c>
      <c r="B223" s="23" t="str">
        <f>VLOOKUP(A223,Questions!$B$3:$C$256,2,FALSE)</f>
        <v>Does your organization have physical security controls and policies in place?</v>
      </c>
      <c r="C223" s="8" t="s">
        <v>2122</v>
      </c>
      <c r="D223" s="301" t="s">
        <v>3381</v>
      </c>
      <c r="E223" s="175" t="str">
        <f>IF((C223=""),VLOOKUP(A223,Questions!B:G,4,FALSE),IF(C223="Yes",VLOOKUP(A223,Questions!B:G,6,FALSE),IF(C223="No",VLOOKUP(A223,Questions!B:G,5,FALSE),"N/A")))</f>
        <v>Provide a copy of your physical security controls and policies along with this document (link or attached).</v>
      </c>
      <c r="F223" s="179" t="str">
        <f>VLOOKUP(A223,'Analyst Report'!$A$39:$E$288,5,FALSE)</f>
        <v xml:space="preserve"> </v>
      </c>
      <c r="G223" s="274" t="s">
        <v>3233</v>
      </c>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36" customHeight="1" x14ac:dyDescent="0.2">
      <c r="A224" s="331" t="s">
        <v>244</v>
      </c>
      <c r="B224" s="331"/>
      <c r="C224" s="20" t="s">
        <v>47</v>
      </c>
      <c r="D224" s="20" t="s">
        <v>48</v>
      </c>
      <c r="E224" s="174" t="s">
        <v>49</v>
      </c>
      <c r="F224" s="178" t="s">
        <v>50</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277.5" customHeight="1" x14ac:dyDescent="0.2">
      <c r="A225" s="11" t="s">
        <v>245</v>
      </c>
      <c r="B225" s="23" t="str">
        <f>VLOOKUP(A225,Questions!$B$3:$C$256,2,FALSE)</f>
        <v>Do you have a formal incident response plan?</v>
      </c>
      <c r="C225" s="8" t="s">
        <v>2122</v>
      </c>
      <c r="D225" s="301" t="s">
        <v>3486</v>
      </c>
      <c r="E225" s="175" t="str">
        <f>IF((C225=""),VLOOKUP(A225,Questions!B:G,4,FALSE),IF(C225="Yes",VLOOKUP(A225,Questions!B:G,6,FALSE),IF(C225="No",VLOOKUP(A225,Questions!B:G,5,FALSE),"N/A")))</f>
        <v>Summarize or provide a link to your formal incident response plan.</v>
      </c>
      <c r="F225" s="179" t="str">
        <f>VLOOKUP(A225,'Analyst Report'!$A$39:$E$288,5,FALSE)</f>
        <v xml:space="preserve"> </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x14ac:dyDescent="0.2">
      <c r="A226" s="11" t="s">
        <v>246</v>
      </c>
      <c r="B226" s="23" t="str">
        <f>VLOOKUP(A226,Questions!$B$3:$C$256,2,FALSE)</f>
        <v>Do you either have an internal incident response team or retain an external team?</v>
      </c>
      <c r="C226" s="8" t="s">
        <v>2122</v>
      </c>
      <c r="D226" s="301" t="s">
        <v>3487</v>
      </c>
      <c r="E226" s="175" t="str">
        <f>IF((C226=""),VLOOKUP(A226,Questions!B:G,4,FALSE),IF(C226="Yes",VLOOKUP(A226,Questions!B:G,6,FALSE),IF(C226="No",VLOOKUP(A226,Questions!B:G,5,FALSE),"N/A")))</f>
        <v>Summarize your incident response and reporting processes.</v>
      </c>
      <c r="F226" s="179" t="str">
        <f>VLOOKUP(A226,'Analyst Report'!$A$39:$E$288,5,FALSE)</f>
        <v xml:space="preserve"> </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48" customHeight="1" x14ac:dyDescent="0.2">
      <c r="A227" s="11" t="s">
        <v>247</v>
      </c>
      <c r="B227" s="23" t="str">
        <f>VLOOKUP(A227,Questions!$B$3:$C$256,2,FALSE)</f>
        <v>Do you have the capability to respond to incidents on a 24 x 7 x 365 basis?</v>
      </c>
      <c r="C227" s="8" t="s">
        <v>2122</v>
      </c>
      <c r="D227" s="296" t="s">
        <v>3488</v>
      </c>
      <c r="E227" s="175" t="str">
        <f>IF((C227=""),VLOOKUP(A227,Questions!B:G,4,FALSE),IF(C227="Yes",VLOOKUP(A227,Questions!B:G,6,FALSE),IF(C227="No",VLOOKUP(A227,Questions!B:G,5,FALSE),"N/A")))</f>
        <v>Summarize your internal approach or reference your third-party contractor.</v>
      </c>
      <c r="F227" s="179" t="str">
        <f>VLOOKUP(A227,'Analyst Report'!$A$39:$E$288,5,FALSE)</f>
        <v xml:space="preserve"> </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93" customHeight="1" x14ac:dyDescent="0.2">
      <c r="A228" s="11" t="s">
        <v>248</v>
      </c>
      <c r="B228" s="23" t="str">
        <f>VLOOKUP(A228,Questions!$B$3:$C$256,2,FALSE)</f>
        <v>Do you carry cyber-risk insurance to protect against unforeseen service outages, data that is lost or stolen, and security incidents?</v>
      </c>
      <c r="C228" s="8" t="s">
        <v>2122</v>
      </c>
      <c r="D228" s="295" t="s">
        <v>3501</v>
      </c>
      <c r="E228" s="175" t="str">
        <f>IF((C228=""),VLOOKUP(A228,Questions!B:G,4,FALSE),IF(C228="Yes",VLOOKUP(A228,Questions!B:G,6,FALSE),IF(C228="No",VLOOKUP(A228,Questions!B:G,5,FALSE),"N/A")))</f>
        <v>Describe the coverage in place for this product.</v>
      </c>
      <c r="F228" s="179" t="str">
        <f>VLOOKUP(A228,'Analyst Report'!$A$39:$E$288,5,FALSE)</f>
        <v xml:space="preserve"> </v>
      </c>
      <c r="G228" s="274" t="s">
        <v>3233</v>
      </c>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36" customHeight="1" x14ac:dyDescent="0.2">
      <c r="A229" s="331" t="s">
        <v>249</v>
      </c>
      <c r="B229" s="331"/>
      <c r="C229" s="20" t="s">
        <v>47</v>
      </c>
      <c r="D229" s="20" t="s">
        <v>48</v>
      </c>
      <c r="E229" s="174" t="s">
        <v>49</v>
      </c>
      <c r="F229" s="178" t="s">
        <v>50</v>
      </c>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159" customHeight="1" x14ac:dyDescent="0.2">
      <c r="A230" s="11" t="s">
        <v>250</v>
      </c>
      <c r="B230" s="23" t="str">
        <f>VLOOKUP(A230,Questions!$B$3:$C$256,2,FALSE)</f>
        <v>Do you have a documented and currently implemented Quality Assurance program?</v>
      </c>
      <c r="C230" s="8" t="s">
        <v>2122</v>
      </c>
      <c r="D230" s="301" t="s">
        <v>3476</v>
      </c>
      <c r="E230" s="175">
        <f>IF((C230=""),VLOOKUP(A230,Questions!B:G,4,FALSE),IF(C230="Yes",VLOOKUP(A230,Questions!B:G,6,FALSE),IF(C230="No",VLOOKUP(A230,Questions!B:G,5,FALSE),"N/A")))</f>
        <v>0</v>
      </c>
      <c r="F230" s="179" t="str">
        <f>VLOOKUP(A230,'Analyst Report'!$A$39:$E$288,5,FALSE)</f>
        <v xml:space="preserve"> </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156.75" customHeight="1" x14ac:dyDescent="0.2">
      <c r="A231" s="11" t="s">
        <v>251</v>
      </c>
      <c r="B231" s="23" t="str">
        <f>VLOOKUP(A231,Questions!$B$3:$C$256,2,FALSE)</f>
        <v>Do you comply with ISO 9001?</v>
      </c>
      <c r="C231" s="8" t="s">
        <v>2122</v>
      </c>
      <c r="D231" s="301" t="s">
        <v>3489</v>
      </c>
      <c r="E231" s="175" t="str">
        <f>IF((C231=""),VLOOKUP(A231,Questions!B:G,4,FALSE),IF(C231="Yes",VLOOKUP(A231,Questions!B:G,6,FALSE),IF(C231="No",VLOOKUP(A231,Questions!B:G,5,FALSE),"N/A")))</f>
        <v>If certified, provide supporting documentation.</v>
      </c>
      <c r="F231" s="179" t="str">
        <f>VLOOKUP(A231,'Analyst Report'!$A$39:$E$288,5,FALSE)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53.1" customHeight="1" x14ac:dyDescent="0.2">
      <c r="A232" s="11" t="s">
        <v>252</v>
      </c>
      <c r="B232" s="23" t="str">
        <f>VLOOKUP(A232,Questions!$B$3:$C$256,2,FALSE)</f>
        <v>Will your company provide quality and performance metrics in relation to the scope of services and performance expectations for the services you are offering?</v>
      </c>
      <c r="C232" s="8" t="s">
        <v>2122</v>
      </c>
      <c r="D232" s="301" t="s">
        <v>3490</v>
      </c>
      <c r="E232" s="175" t="str">
        <f>IF((C232=""),VLOOKUP(A232,Questions!B:G,4,FALSE),IF(C232="Yes",VLOOKUP(A232,Questions!B:G,6,FALSE),IF(C232="No",VLOOKUP(A232,Questions!B:G,5,FALSE),"N/A")))</f>
        <v>Provide references to quality and performance metrics documentation.</v>
      </c>
      <c r="F232" s="179" t="str">
        <f>VLOOKUP(A232,'Analyst Report'!$A$39:$E$288,5,FALSE)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53.1" customHeight="1" x14ac:dyDescent="0.2">
      <c r="A233" s="11" t="s">
        <v>253</v>
      </c>
      <c r="B233" s="23" t="str">
        <f>VLOOKUP(A233,Questions!$B$3:$C$256,2,FALSE)</f>
        <v>Do you incorporate customer feedback into security feature requests?</v>
      </c>
      <c r="C233" s="8" t="s">
        <v>2122</v>
      </c>
      <c r="D233" s="301" t="s">
        <v>3381</v>
      </c>
      <c r="E233" s="175" t="str">
        <f>IF((C233=""),VLOOKUP(A233,Questions!B:G,4,FALSE),IF(C233="Yes",VLOOKUP(A233,Questions!B:G,6,FALSE),IF(C233="No",VLOOKUP(A233,Questions!B:G,5,FALSE),"N/A")))</f>
        <v>Provide a list of higher education references or a route for campuses to request references</v>
      </c>
      <c r="F233" s="179" t="str">
        <f>VLOOKUP(A233,'Analyst Report'!$A$39:$E$288,5,FALSE)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48" customHeight="1" x14ac:dyDescent="0.2">
      <c r="A234" s="11" t="s">
        <v>254</v>
      </c>
      <c r="B234" s="23" t="str">
        <f>VLOOKUP(A234,Questions!$B$3:$C$256,2,FALSE)</f>
        <v>Can you provide an evaluation site to the institution for testing?</v>
      </c>
      <c r="C234" s="8" t="s">
        <v>2122</v>
      </c>
      <c r="D234" s="301" t="s">
        <v>3491</v>
      </c>
      <c r="E234" s="175" t="str">
        <f>IF((C234=""),VLOOKUP(A234,Questions!B:G,4,FALSE),IF(C234="Yes",VLOOKUP(A234,Questions!B:G,6,FALSE),IF(C234="No",VLOOKUP(A234,Questions!B:G,5,FALSE),"N/A")))</f>
        <v>Summarize your evaluation site or provide a link.</v>
      </c>
      <c r="F234" s="179" t="str">
        <f>VLOOKUP(A234,'Analyst Report'!$A$39:$E$288,5,FALSE)</f>
        <v xml:space="preserve"> </v>
      </c>
      <c r="G234" s="274" t="s">
        <v>3233</v>
      </c>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36" customHeight="1" x14ac:dyDescent="0.2">
      <c r="A235" s="331" t="s">
        <v>255</v>
      </c>
      <c r="B235" s="331"/>
      <c r="C235" s="20" t="s">
        <v>47</v>
      </c>
      <c r="D235" s="20" t="s">
        <v>48</v>
      </c>
      <c r="E235" s="174" t="s">
        <v>49</v>
      </c>
      <c r="F235" s="178" t="s">
        <v>50</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48" customHeight="1" x14ac:dyDescent="0.2">
      <c r="A236" s="11" t="s">
        <v>256</v>
      </c>
      <c r="B236" s="23" t="str">
        <f>VLOOKUP(A236,Questions!$B$3:$C$256,2,FALSE)</f>
        <v>Are your systems and applications regularly scanned externally for vulnerabilities?</v>
      </c>
      <c r="C236" s="8" t="s">
        <v>2122</v>
      </c>
      <c r="D236" s="301" t="s">
        <v>3492</v>
      </c>
      <c r="E236" s="175" t="str">
        <f>IF((C236=""),VLOOKUP(A236,Questions!B:G,4,FALSE),IF(C236="Yes",VLOOKUP(A236,Questions!B:G,6,FALSE),IF(C236="No",VLOOKUP(A236,Questions!B:G,5,FALSE),"N/A")))</f>
        <v>Decribe your external application vulnerability scanning strategy.</v>
      </c>
      <c r="F236" s="179" t="str">
        <f>VLOOKUP(A236,'Analyst Report'!$A$39:$E$288,5,FALSE)</f>
        <v xml:space="preserve"> </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48" customHeight="1" x14ac:dyDescent="0.2">
      <c r="A237" s="11" t="s">
        <v>257</v>
      </c>
      <c r="B237" s="23" t="str">
        <f>VLOOKUP(A237,Questions!$B$3:$C$256,2,FALSE)</f>
        <v>Have your systems and applications had a third-party security assessment completed in the last year?</v>
      </c>
      <c r="C237" s="8" t="s">
        <v>2122</v>
      </c>
      <c r="D237" s="301" t="s">
        <v>3493</v>
      </c>
      <c r="E237" s="175" t="str">
        <f>IF((C237=""),VLOOKUP(A237,Questions!B:G,4,FALSE),IF(C237="Yes",VLOOKUP(A237,Questions!B:G,6,FALSE),IF(C237="No",VLOOKUP(A237,Questions!B:G,5,FALSE),"N/A")))</f>
        <v>Provide the results with this document (link or attached), if possible. State the date of the last completed third-party security assessment.</v>
      </c>
      <c r="F237" s="179" t="str">
        <f>VLOOKUP(A237,'Analyst Report'!$A$39:$E$288,5,FALSE)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65.099999999999994" customHeight="1" x14ac:dyDescent="0.2">
      <c r="A238" s="11" t="s">
        <v>258</v>
      </c>
      <c r="B238" s="23" t="str">
        <f>VLOOKUP(A238,Questions!$B$3:$C$256,2,FALSE)</f>
        <v>Are your systems and applications scanned with an authenticated user account for vulnerabilities (that are remediated) prior to new releases?</v>
      </c>
      <c r="C238" s="8" t="s">
        <v>2126</v>
      </c>
      <c r="D238" s="302" t="s">
        <v>3494</v>
      </c>
      <c r="E238" s="175" t="str">
        <f>IF((C238=""),VLOOKUP(A238,Questions!B:G,4,FALSE),IF(C238="Yes",VLOOKUP(A238,Questions!B:G,6,FALSE),IF(C238="No",VLOOKUP(A238,Questions!B:G,5,FALSE),"N/A")))</f>
        <v>Describe plans to implement application vulnerability scanning (and remediation) prior to release.</v>
      </c>
      <c r="F238" s="179" t="str">
        <f>VLOOKUP(A238,'Analyst Report'!$A$39:$E$288,5,FALSE)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49.35" customHeight="1" x14ac:dyDescent="0.2">
      <c r="A239" s="11" t="s">
        <v>259</v>
      </c>
      <c r="B239" s="23" t="str">
        <f>VLOOKUP(A239,Questions!$B$3:$C$256,2,FALSE)</f>
        <v>Will you provide results of application and system vulnerability scans to the institution?</v>
      </c>
      <c r="C239" s="8" t="s">
        <v>2122</v>
      </c>
      <c r="D239" s="301" t="s">
        <v>3461</v>
      </c>
      <c r="E239" s="175" t="str">
        <f>IF((C239=""),VLOOKUP(A239,Questions!B:G,4,FALSE),IF(C239="Yes",VLOOKUP(A239,Questions!B:G,6,FALSE),IF(C239="No",VLOOKUP(A239,Questions!B:G,5,FALSE),"N/A")))</f>
        <v>Provide a reference to security scan documentation.</v>
      </c>
      <c r="F239" s="179" t="str">
        <f>VLOOKUP(A239,'Analyst Report'!$A$39:$E$288,5,FALSE)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337.5" customHeight="1" x14ac:dyDescent="0.2">
      <c r="A240" s="11" t="s">
        <v>260</v>
      </c>
      <c r="B240" s="23" t="str">
        <f>VLOOKUP(A240,Questions!$B$3:$C$256,2,FALSE)</f>
        <v>Describe or provide a reference to how you monitor for and protect against common web application security vulnerabilities (e.g., SQL injection, XSS, XSRF, etc.).</v>
      </c>
      <c r="C240" s="354" t="s">
        <v>3495</v>
      </c>
      <c r="D240" s="354"/>
      <c r="E240" s="175" t="str">
        <f>IF((C240=""),VLOOKUP(A240,Questions!B:G,4,FALSE),IF(C240="Yes",VLOOKUP(A240,Questions!B:G,6,FALSE),IF(C240="No",VLOOKUP(A240,Questions!B:G,5,FALSE),"N/A")))</f>
        <v>N/A</v>
      </c>
      <c r="F240" s="179" t="str">
        <f>VLOOKUP(A240,'Analyst Report'!$A$39:$E$288,5,FALSE)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65.099999999999994" customHeight="1" x14ac:dyDescent="0.2">
      <c r="A241" s="11" t="s">
        <v>261</v>
      </c>
      <c r="B241" s="23" t="str">
        <f>VLOOKUP(A241,Questions!$B$3:$C$256,2,FALSE)</f>
        <v>Will you allow the institution to perform its own vulnerability testing and/or scanning of your systems and/or application, provided that testing is performed at a mutually agreed upon time and date?</v>
      </c>
      <c r="C241" s="8" t="s">
        <v>2122</v>
      </c>
      <c r="D241" s="9" t="s">
        <v>3496</v>
      </c>
      <c r="E241" s="175" t="str">
        <f>IF((C241=""),VLOOKUP(A241,Questions!B:G,4,FALSE),IF(C241="Yes",VLOOKUP(A241,Questions!B:G,6,FALSE),IF(C241="No",VLOOKUP(A241,Questions!B:G,5,FALSE),"N/A")))</f>
        <v>Provide reference to the process or procedure to setup security testing times and scopes.</v>
      </c>
      <c r="F241" s="179" t="str">
        <f>VLOOKUP(A241,'Analyst Report'!$A$39:$E$288,5,FALSE)</f>
        <v xml:space="preserve"> </v>
      </c>
      <c r="G241" s="274" t="s">
        <v>3233</v>
      </c>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36" customHeight="1" x14ac:dyDescent="0.2">
      <c r="A242" s="331" t="str">
        <f>IF(OR($C$27="No",$C$27="Yes"),"HIPAA - Optional based on QUALIFIER response.","HIPAA")</f>
        <v>HIPAA - Optional based on QUALIFIER response.</v>
      </c>
      <c r="B242" s="331"/>
      <c r="C242" s="20" t="s">
        <v>47</v>
      </c>
      <c r="D242" s="20" t="s">
        <v>48</v>
      </c>
      <c r="E242" s="174" t="s">
        <v>49</v>
      </c>
      <c r="F242" s="178" t="s">
        <v>50</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65.099999999999994" customHeight="1" x14ac:dyDescent="0.2">
      <c r="A243" s="11" t="s">
        <v>262</v>
      </c>
      <c r="B243" s="23" t="str">
        <f>VLOOKUP(A243,Questions!$B$3:$C$256,2,FALSE)</f>
        <v>Do your workforce members receive regular training related to the HIPAA Privacy and Security Rules and the HITECH Act?</v>
      </c>
      <c r="C243" s="8"/>
      <c r="D243" s="9"/>
      <c r="E243" s="176" t="s">
        <v>263</v>
      </c>
      <c r="F243" s="179" t="str">
        <f>VLOOKUP(A243,'Analyst Report'!$A$39:$E$288,5,FALSE)</f>
        <v xml:space="preserve"> </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48" customHeight="1" x14ac:dyDescent="0.2">
      <c r="A244" s="11" t="s">
        <v>264</v>
      </c>
      <c r="B244" s="23" t="str">
        <f>VLOOKUP(A244,Questions!$B$3:$C$256,2,FALSE)</f>
        <v>Do you monitor or receive information regarding changes in HIPAA regulations?</v>
      </c>
      <c r="C244" s="8"/>
      <c r="D244" s="9"/>
      <c r="E244" s="176" t="s">
        <v>263</v>
      </c>
      <c r="F244" s="179" t="str">
        <f>VLOOKUP(A244,'Analyst Report'!$A$39:$E$288,5,FALSE)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x14ac:dyDescent="0.2">
      <c r="A245" s="11" t="s">
        <v>265</v>
      </c>
      <c r="B245" s="23" t="str">
        <f>VLOOKUP(A245,Questions!$B$3:$C$256,2,FALSE)</f>
        <v>Has your organization designated HIPAA Privacy and Security officers as required by the rules?</v>
      </c>
      <c r="C245" s="8"/>
      <c r="D245" s="9"/>
      <c r="E245" s="176" t="s">
        <v>263</v>
      </c>
      <c r="F245" s="179" t="str">
        <f>VLOOKUP(A245,'Analyst Report'!$A$39:$E$288,5,FALSE)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x14ac:dyDescent="0.2">
      <c r="A246" s="11" t="s">
        <v>266</v>
      </c>
      <c r="B246" s="23" t="str">
        <f>VLOOKUP(A246,Questions!$B$3:$C$256,2,FALSE)</f>
        <v>Do you comply with the requirements of the Health Information Technology for Economic and Clinical Health Act (HITECH)?</v>
      </c>
      <c r="C246" s="8"/>
      <c r="D246" s="9"/>
      <c r="E246" s="176" t="s">
        <v>263</v>
      </c>
      <c r="F246" s="179" t="str">
        <f>VLOOKUP(A246,'Analyst Report'!$A$39:$E$288,5,FALSE)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x14ac:dyDescent="0.2">
      <c r="A247" s="11" t="s">
        <v>267</v>
      </c>
      <c r="B247" s="23" t="str">
        <f>VLOOKUP(A247,Questions!$B$3:$C$256,2,FALSE)</f>
        <v>Have you conducted a risk analysis as required under the Security Rule?</v>
      </c>
      <c r="C247" s="8"/>
      <c r="D247" s="9"/>
      <c r="E247" s="176" t="s">
        <v>263</v>
      </c>
      <c r="F247" s="179" t="str">
        <f>VLOOKUP(A247,'Analyst Report'!$A$39:$E$288,5,FALSE)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48" customHeight="1" x14ac:dyDescent="0.2">
      <c r="A248" s="11" t="s">
        <v>268</v>
      </c>
      <c r="B248" s="23" t="str">
        <f>VLOOKUP(A248,Questions!$B$3:$C$256,2,FALSE)</f>
        <v>Have you identified areas of risks?</v>
      </c>
      <c r="C248" s="8"/>
      <c r="D248" s="9"/>
      <c r="E248" s="176" t="s">
        <v>263</v>
      </c>
      <c r="F248" s="179" t="str">
        <f>VLOOKUP(A248,'Analyst Report'!$A$39:$E$288,5,FALSE)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x14ac:dyDescent="0.2">
      <c r="A249" s="11" t="s">
        <v>269</v>
      </c>
      <c r="B249" s="23" t="str">
        <f>VLOOKUP(A249,Questions!$B$3:$C$256,2,FALSE)</f>
        <v>Have you taken actions to mitigate the identified risks?</v>
      </c>
      <c r="C249" s="8"/>
      <c r="D249" s="9"/>
      <c r="E249" s="176" t="s">
        <v>263</v>
      </c>
      <c r="F249" s="179" t="str">
        <f>VLOOKUP(A249,'Analyst Report'!$A$39:$E$288,5,FALSE)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x14ac:dyDescent="0.2">
      <c r="A250" s="11" t="s">
        <v>270</v>
      </c>
      <c r="B250" s="23" t="str">
        <f>VLOOKUP(A250,Questions!$B$3:$C$256,2,FALSE)</f>
        <v>Does your application require user and system administrator password changes at a frequency no greater than 90 days?</v>
      </c>
      <c r="C250" s="8"/>
      <c r="D250" s="9"/>
      <c r="E250" s="176" t="s">
        <v>263</v>
      </c>
      <c r="F250" s="179" t="str">
        <f>VLOOKUP(A250,'Analyst Report'!$A$39:$E$288,5,FALSE)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48" customHeight="1" x14ac:dyDescent="0.2">
      <c r="A251" s="11" t="s">
        <v>271</v>
      </c>
      <c r="B251" s="23" t="str">
        <f>VLOOKUP(A251,Questions!$B$3:$C$256,2,FALSE)</f>
        <v>Does your application require users to set their own password after an administrator reset or on first use of the account?</v>
      </c>
      <c r="C251" s="8"/>
      <c r="D251" s="9"/>
      <c r="E251" s="176" t="s">
        <v>263</v>
      </c>
      <c r="F251" s="179" t="str">
        <f>VLOOKUP(A251,'Analyst Report'!$A$39:$E$288,5,FALSE)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x14ac:dyDescent="0.2">
      <c r="A252" s="11" t="s">
        <v>272</v>
      </c>
      <c r="B252" s="23" t="str">
        <f>VLOOKUP(A252,Questions!$B$3:$C$256,2,FALSE)</f>
        <v xml:space="preserve">Does your application lock out an account after a number of failed login attempts? </v>
      </c>
      <c r="C252" s="8"/>
      <c r="D252" s="9"/>
      <c r="E252" s="176" t="s">
        <v>263</v>
      </c>
      <c r="F252" s="179" t="str">
        <f>VLOOKUP(A252,'Analyst Report'!$A$39:$E$288,5,FALSE)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x14ac:dyDescent="0.2">
      <c r="A253" s="11" t="s">
        <v>273</v>
      </c>
      <c r="B253" s="23" t="str">
        <f>VLOOKUP(A253,Questions!$B$3:$C$256,2,FALSE)</f>
        <v>Does your application automatically lock or log-out an account after a period of inactivity?</v>
      </c>
      <c r="C253" s="8"/>
      <c r="D253" s="9"/>
      <c r="E253" s="176" t="s">
        <v>263</v>
      </c>
      <c r="F253" s="179" t="str">
        <f>VLOOKUP(A253,'Analyst Report'!$A$39:$E$288,5,FALSE)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8" customHeight="1" x14ac:dyDescent="0.2">
      <c r="A254" s="11" t="s">
        <v>274</v>
      </c>
      <c r="B254" s="23" t="str">
        <f>VLOOKUP(A254,Questions!$B$3:$C$256,2,FALSE)</f>
        <v>Are passwords visible in plain text, whether when stored or entered, including service level accounts (i.e., database accounts, etc.)?</v>
      </c>
      <c r="C254" s="8"/>
      <c r="D254" s="9"/>
      <c r="E254" s="176" t="s">
        <v>263</v>
      </c>
      <c r="F254" s="179" t="str">
        <f>VLOOKUP(A254,'Analyst Report'!$A$39:$E$288,5,FALSE)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8" customHeight="1" x14ac:dyDescent="0.2">
      <c r="A255" s="11" t="s">
        <v>275</v>
      </c>
      <c r="B255" s="23" t="str">
        <f>VLOOKUP(A255,Questions!$B$3:$C$256,2,FALSE)</f>
        <v>If the application is institution-hosted, can all service level and administrative account passwords be changed by the institution?</v>
      </c>
      <c r="C255" s="8"/>
      <c r="D255" s="9"/>
      <c r="E255" s="176" t="s">
        <v>263</v>
      </c>
      <c r="F255" s="179" t="str">
        <f>VLOOKUP(A255,'Analyst Report'!$A$39:$E$288,5,FALSE)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x14ac:dyDescent="0.2">
      <c r="A256" s="11" t="s">
        <v>276</v>
      </c>
      <c r="B256" s="23" t="str">
        <f>VLOOKUP(A256,Questions!$B$3:$C$256,2,FALSE)</f>
        <v>Does your application provide the ability to define user access levels?</v>
      </c>
      <c r="C256" s="8"/>
      <c r="D256" s="9"/>
      <c r="E256" s="176" t="s">
        <v>263</v>
      </c>
      <c r="F256" s="179" t="str">
        <f>VLOOKUP(A256,'Analyst Report'!$A$39:$E$288,5,FALSE)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x14ac:dyDescent="0.2">
      <c r="A257" s="11" t="s">
        <v>277</v>
      </c>
      <c r="B257" s="23" t="str">
        <f>VLOOKUP(A257,Questions!$B$3:$C$256,2,FALSE)</f>
        <v>Does your application support varying levels of access to administrative tasks defined individually per user?</v>
      </c>
      <c r="C257" s="8"/>
      <c r="D257" s="9"/>
      <c r="E257" s="176" t="s">
        <v>263</v>
      </c>
      <c r="F257" s="179" t="str">
        <f>VLOOKUP(A257,'Analyst Report'!$A$39:$E$288,5,FALSE)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48" customHeight="1" x14ac:dyDescent="0.2">
      <c r="A258" s="11" t="s">
        <v>278</v>
      </c>
      <c r="B258" s="23" t="str">
        <f>VLOOKUP(A258,Questions!$B$3:$C$256,2,FALSE)</f>
        <v>Does your application support varying levels of access to records based on user ID?</v>
      </c>
      <c r="C258" s="8"/>
      <c r="D258" s="9"/>
      <c r="E258" s="176" t="s">
        <v>263</v>
      </c>
      <c r="F258" s="179" t="str">
        <f>VLOOKUP(A258,'Analyst Report'!$A$39:$E$288,5,FALSE)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x14ac:dyDescent="0.2">
      <c r="A259" s="11" t="s">
        <v>279</v>
      </c>
      <c r="B259" s="23" t="str">
        <f>VLOOKUP(A259,Questions!$B$3:$C$256,2,FALSE)</f>
        <v>Is there a limit to the number of groups to which a user can be assigned?</v>
      </c>
      <c r="C259" s="8"/>
      <c r="D259" s="9"/>
      <c r="E259" s="176" t="s">
        <v>263</v>
      </c>
      <c r="F259" s="179" t="str">
        <f>VLOOKUP(A259,'Analyst Report'!$A$39:$E$288,5,FALSE)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8" customHeight="1" x14ac:dyDescent="0.2">
      <c r="A260" s="11" t="s">
        <v>280</v>
      </c>
      <c r="B260" s="23" t="str">
        <f>VLOOKUP(A260,Questions!$B$3:$C$256,2,FALSE)</f>
        <v>Do accounts used for vendor-supplied remote support abide by the same authentication policies and access logging as the rest of the system?</v>
      </c>
      <c r="C260" s="8"/>
      <c r="D260" s="9"/>
      <c r="E260" s="176" t="s">
        <v>263</v>
      </c>
      <c r="F260" s="179" t="str">
        <f>VLOOKUP(A260,'Analyst Report'!$A$39:$E$288,5,FALSE)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7.1" customHeight="1" x14ac:dyDescent="0.2">
      <c r="A261" s="11" t="s">
        <v>281</v>
      </c>
      <c r="B261" s="23" t="str">
        <f>VLOOKUP(A261,Questions!$B$3:$C$256,2,FALSE)</f>
        <v xml:space="preserve">Does the application log record access including specific user, date/time of access, and originating IP or device? </v>
      </c>
      <c r="C261" s="8"/>
      <c r="D261" s="9"/>
      <c r="E261" s="176" t="s">
        <v>263</v>
      </c>
      <c r="F261" s="179" t="str">
        <f>VLOOKUP(A261,'Analyst Report'!$A$39:$E$288,5,FALSE)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7.1" customHeight="1" x14ac:dyDescent="0.2">
      <c r="A262" s="11" t="s">
        <v>282</v>
      </c>
      <c r="B262" s="23" t="str">
        <f>VLOOKUP(A262,Questions!$B$3:$C$256,2,FALSE)</f>
        <v>Does the application log administrative activity, such user account access changes and password changes, including specific user, date/time of changes, and originating IP or device?</v>
      </c>
      <c r="C262" s="8"/>
      <c r="D262" s="9"/>
      <c r="E262" s="176" t="s">
        <v>263</v>
      </c>
      <c r="F262" s="179" t="str">
        <f>VLOOKUP(A262,'Analyst Report'!$A$39:$E$288,5,FALSE)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48" customHeight="1" x14ac:dyDescent="0.2">
      <c r="A263" s="11" t="s">
        <v>283</v>
      </c>
      <c r="B263" s="23" t="str">
        <f>VLOOKUP(A263,Questions!$B$3:$C$256,2,FALSE)</f>
        <v>How long does the application keep access/change logs?</v>
      </c>
      <c r="C263" s="8"/>
      <c r="D263" s="9"/>
      <c r="E263" s="176" t="s">
        <v>263</v>
      </c>
      <c r="F263" s="179" t="str">
        <f>VLOOKUP(A263,'Analyst Report'!$A$39:$E$288,5,FALSE)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65.099999999999994" customHeight="1" x14ac:dyDescent="0.2">
      <c r="A264" s="11" t="s">
        <v>284</v>
      </c>
      <c r="B264" s="23" t="str">
        <f>VLOOKUP(A264,Questions!$B$3:$C$256,2,FALSE)</f>
        <v xml:space="preserve">Can the application logs be archived? </v>
      </c>
      <c r="C264" s="8"/>
      <c r="D264" s="9"/>
      <c r="E264" s="176" t="s">
        <v>263</v>
      </c>
      <c r="F264" s="179" t="str">
        <f>VLOOKUP(A264,'Analyst Report'!$A$39:$E$288,5,FALSE)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48" customHeight="1" x14ac:dyDescent="0.2">
      <c r="A265" s="11" t="s">
        <v>285</v>
      </c>
      <c r="B265" s="23" t="str">
        <f>VLOOKUP(A265,Questions!$B$3:$C$256,2,FALSE)</f>
        <v xml:space="preserve">Can the application logs be saved externally? </v>
      </c>
      <c r="C265" s="8"/>
      <c r="D265" s="9"/>
      <c r="E265" s="176" t="s">
        <v>263</v>
      </c>
      <c r="F265" s="179" t="str">
        <f>VLOOKUP(A265,'Analyst Report'!$A$39:$E$288,5,FALSE)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x14ac:dyDescent="0.2">
      <c r="A266" s="11" t="s">
        <v>286</v>
      </c>
      <c r="B266" s="23" t="str">
        <f>VLOOKUP(A266,Questions!$B$3:$C$256,2,FALSE)</f>
        <v>Do your data backup and retention policies and practices meet HIPAA requirements?</v>
      </c>
      <c r="C266" s="8"/>
      <c r="D266" s="9"/>
      <c r="E266" s="176" t="s">
        <v>263</v>
      </c>
      <c r="F266" s="179" t="str">
        <f>VLOOKUP(A266,'Analyst Report'!$A$39:$E$288,5,FALSE)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48" customHeight="1" x14ac:dyDescent="0.2">
      <c r="A267" s="11" t="s">
        <v>287</v>
      </c>
      <c r="B267" s="23" t="str">
        <f>VLOOKUP(A267,Questions!$B$3:$C$256,2,FALSE)</f>
        <v>Do you have a disaster recovery plan and emergency mode operation plan?</v>
      </c>
      <c r="C267" s="8"/>
      <c r="D267" s="9"/>
      <c r="E267" s="176" t="s">
        <v>263</v>
      </c>
      <c r="F267" s="179" t="str">
        <f>VLOOKUP(A267,'Analyst Report'!$A$39:$E$288,5,FALSE)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48" customHeight="1" x14ac:dyDescent="0.2">
      <c r="A268" s="11" t="s">
        <v>288</v>
      </c>
      <c r="B268" s="23" t="str">
        <f>VLOOKUP(A268,Questions!$B$3:$C$256,2,FALSE)</f>
        <v>Have the policies/plans mentioned above been tested?</v>
      </c>
      <c r="C268" s="8"/>
      <c r="D268" s="9"/>
      <c r="E268" s="176" t="s">
        <v>263</v>
      </c>
      <c r="F268" s="179" t="str">
        <f>VLOOKUP(A268,'Analyst Report'!$A$39:$E$288,5,FALSE)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48" customHeight="1" x14ac:dyDescent="0.2">
      <c r="A269" s="11" t="s">
        <v>289</v>
      </c>
      <c r="B269" s="23" t="str">
        <f>VLOOKUP(A269,Questions!$B$3:$C$256,2,FALSE)</f>
        <v>Can you provide a HIPAA compliance attestation document?</v>
      </c>
      <c r="C269" s="8"/>
      <c r="D269" s="9"/>
      <c r="E269" s="176" t="s">
        <v>263</v>
      </c>
      <c r="F269" s="179" t="str">
        <f>VLOOKUP(A269,'Analyst Report'!$A$39:$E$288,5,FALSE)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x14ac:dyDescent="0.2">
      <c r="A270" s="11" t="s">
        <v>290</v>
      </c>
      <c r="B270" s="23" t="str">
        <f>VLOOKUP(A270,Questions!$B$3:$C$256,2,FALSE)</f>
        <v>Are you willing to enter into a Business Associate Agreement (BAA)?</v>
      </c>
      <c r="C270" s="8"/>
      <c r="D270" s="9"/>
      <c r="E270" s="176" t="s">
        <v>263</v>
      </c>
      <c r="F270" s="179" t="str">
        <f>VLOOKUP(A270,'Analyst Report'!$A$39:$E$288,5,FALSE)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48" customHeight="1" x14ac:dyDescent="0.2">
      <c r="A271" s="11" t="s">
        <v>291</v>
      </c>
      <c r="B271" s="23" t="str">
        <f>VLOOKUP(A271,Questions!$B$3:$C$256,2,FALSE)</f>
        <v>Have you entered into a BAA with all subcontractors who may have access to protected health information (PHI)?</v>
      </c>
      <c r="C271" s="8"/>
      <c r="D271" s="9"/>
      <c r="E271" s="176" t="s">
        <v>263</v>
      </c>
      <c r="F271" s="179" t="str">
        <f>VLOOKUP(A271,'Analyst Report'!$A$39:$E$288,5,FALSE)</f>
        <v xml:space="preserve"> </v>
      </c>
      <c r="G271" s="274" t="s">
        <v>3233</v>
      </c>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36" customHeight="1" x14ac:dyDescent="0.2">
      <c r="A272" s="331" t="str">
        <f>IF(OR($C$31="No"),"PCI DSS - Optional based on QUALIFIER response.","PCI DSS")</f>
        <v>PCI DSS - Optional based on QUALIFIER response.</v>
      </c>
      <c r="B272" s="331"/>
      <c r="C272" s="20" t="s">
        <v>47</v>
      </c>
      <c r="D272" s="20" t="s">
        <v>48</v>
      </c>
      <c r="E272" s="174" t="s">
        <v>49</v>
      </c>
      <c r="F272" s="178" t="s">
        <v>50</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x14ac:dyDescent="0.2">
      <c r="A273" s="11" t="s">
        <v>292</v>
      </c>
      <c r="B273" s="23" t="str">
        <f>VLOOKUP(A273,Questions!$B$3:$C$256,2,FALSE)</f>
        <v>Do your systems or products store, process, or transmit cardholder (payment/credit/debt card) data?</v>
      </c>
      <c r="C273" s="8"/>
      <c r="D273" s="9"/>
      <c r="E273" s="175" t="str">
        <f>IF((C273=""),VLOOKUP(A273,Questions!B:G,4,FALSE),IF(C273="Yes",VLOOKUP(A273,Questions!B:G,6,FALSE),IF(C273="No",VLOOKUP(A273,Questions!B:G,5,FALSE),"N/A")))</f>
        <v>Refer to PCI DSS Security Standards for supplemental guidance in this section</v>
      </c>
      <c r="F273" s="179" t="str">
        <f>VLOOKUP(A273,'Analyst Report'!$A$39:$E$288,5,FALSE)</f>
        <v xml:space="preserve"> </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x14ac:dyDescent="0.2">
      <c r="A274" s="11" t="s">
        <v>293</v>
      </c>
      <c r="B274" s="23" t="str">
        <f>VLOOKUP(A274,Questions!$B$3:$C$256,2,FALSE)</f>
        <v>Are you compliant with the Payment Card Industry Data Security Standard (PCI DSS)?</v>
      </c>
      <c r="C274" s="8"/>
      <c r="D274" s="9"/>
      <c r="E274" s="175" t="str">
        <f>IF((C274=""),VLOOKUP(A274,Questions!B:G,4,FALSE),IF(C274="Yes",VLOOKUP(A274,Questions!B:G,6,FALSE),IF(C274="No",VLOOKUP(A274,Questions!B:G,5,FALSE),"N/A")))</f>
        <v>Refer to PCI DSS Security Standards for supplemental guidance in this section</v>
      </c>
      <c r="F274" s="179" t="str">
        <f>VLOOKUP(A274,'Analyst Report'!$A$39:$E$288,5,FALSE)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x14ac:dyDescent="0.2">
      <c r="A275" s="11" t="s">
        <v>294</v>
      </c>
      <c r="B275" s="23" t="str">
        <f>VLOOKUP(A275,Questions!$B$3:$C$256,2,FALSE)</f>
        <v>Do you have a current, executed within the past year, Attestation of Compliance (AoC) or Report on Compliance (RoC)?</v>
      </c>
      <c r="C275" s="8"/>
      <c r="D275" s="9"/>
      <c r="E275" s="175" t="str">
        <f>IF((C275=""),VLOOKUP(A275,Questions!B:G,4,FALSE),IF(C275="Yes",VLOOKUP(A275,Questions!B:G,6,FALSE),IF(C275="No",VLOOKUP(A275,Questions!B:G,5,FALSE),"N/A")))</f>
        <v>Refer to PCI DSS Security Standards for supplemental guidance in this section</v>
      </c>
      <c r="F275" s="179" t="str">
        <f>VLOOKUP(A275,'Analyst Report'!$A$39:$E$288,5,FALSE)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x14ac:dyDescent="0.2">
      <c r="A276" s="11" t="s">
        <v>295</v>
      </c>
      <c r="B276" s="23" t="str">
        <f>VLOOKUP(A276,Questions!$B$3:$C$256,2,FALSE)</f>
        <v>Are you classified as a service provider?</v>
      </c>
      <c r="C276" s="8"/>
      <c r="D276" s="9"/>
      <c r="E276" s="175" t="str">
        <f>IF((C276=""),VLOOKUP(A276,Questions!B:G,4,FALSE),IF(C276="Yes",VLOOKUP(A276,Questions!B:G,6,FALSE),IF(C276="No",VLOOKUP(A276,Questions!B:G,5,FALSE),"N/A")))</f>
        <v>Refer to PCI DSS Security Standards for supplemental guidance in this section</v>
      </c>
      <c r="F276" s="179" t="str">
        <f>VLOOKUP(A276,'Analyst Report'!$A$39:$E$288,5,FALSE)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x14ac:dyDescent="0.2">
      <c r="A277" s="11" t="s">
        <v>296</v>
      </c>
      <c r="B277" s="23" t="str">
        <f>VLOOKUP(A277,Questions!$B$3:$C$256,2,FALSE)</f>
        <v xml:space="preserve">Are you on the list of VISA approved service providers? </v>
      </c>
      <c r="C277" s="8"/>
      <c r="D277" s="9"/>
      <c r="E277" s="175" t="str">
        <f>IF((C277=""),VLOOKUP(A277,Questions!B:G,4,FALSE),IF(C277="Yes",VLOOKUP(A277,Questions!B:G,6,FALSE),IF(C277="No",VLOOKUP(A277,Questions!B:G,5,FALSE),"N/A")))</f>
        <v>Refer to PCI DSS Security Standards for supplemental guidance in this section</v>
      </c>
      <c r="F277" s="179" t="str">
        <f>VLOOKUP(A277,'Analyst Report'!$A$39:$E$288,5,FALSE)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48" customHeight="1" x14ac:dyDescent="0.2">
      <c r="A278" s="11" t="s">
        <v>297</v>
      </c>
      <c r="B278" s="23" t="str">
        <f>VLOOKUP(A278,Questions!$B$3:$C$256,2,FALSE)</f>
        <v>Are you classified as a merchant? If so, what level (1, 2, 3, 4)?</v>
      </c>
      <c r="C278" s="8"/>
      <c r="D278" s="9"/>
      <c r="E278" s="175" t="str">
        <f>IF((C278=""),VLOOKUP(A278,Questions!B:G,4,FALSE),IF(C278="Yes",VLOOKUP(A278,Questions!B:G,6,FALSE),IF(C278="No",VLOOKUP(A278,Questions!B:G,5,FALSE),"N/A")))</f>
        <v>Refer to PCI DSS Security Standards for supplemental guidance in this section</v>
      </c>
      <c r="F278" s="179" t="str">
        <f>VLOOKUP(A278,'Analyst Report'!$A$39:$E$288,5,FALSE)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64.349999999999994" customHeight="1" x14ac:dyDescent="0.2">
      <c r="A279" s="11" t="s">
        <v>298</v>
      </c>
      <c r="B279" s="23" t="str">
        <f>VLOOKUP(A279,Questions!$B$3:$C$256,2,FALSE)</f>
        <v>Describe the architecture employed by the system to verify and authorize credit card transactions.</v>
      </c>
      <c r="C279" s="354"/>
      <c r="D279" s="354"/>
      <c r="E279" s="175" t="str">
        <f>IF((C279=""),VLOOKUP(A279,Questions!B:G,4,FALSE),IF(C279="Yes",VLOOKUP(A279,Questions!B:G,6,FALSE),IF(C279="No",VLOOKUP(A279,Questions!B:G,5,FALSE),"N/A")))</f>
        <v>Refer to PCI DSS Security Standards for supplemental guidance in this section</v>
      </c>
      <c r="F279" s="179" t="str">
        <f>VLOOKUP(A279,'Analyst Report'!$A$39:$E$288,5,FALSE)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64.349999999999994" customHeight="1" x14ac:dyDescent="0.2">
      <c r="A280" s="11" t="s">
        <v>299</v>
      </c>
      <c r="B280" s="23" t="str">
        <f>VLOOKUP(A280,Questions!$B$3:$C$256,2,FALSE)</f>
        <v xml:space="preserve">What payment processors/gateways does the system support? </v>
      </c>
      <c r="C280" s="354"/>
      <c r="D280" s="354"/>
      <c r="E280" s="175" t="str">
        <f>IF((C280=""),VLOOKUP(A280,Questions!B:G,4,FALSE),IF(C280="Yes",VLOOKUP(A280,Questions!B:G,6,FALSE),IF(C280="No",VLOOKUP(A280,Questions!B:G,5,FALSE),"N/A")))</f>
        <v>Refer to PCI DSS Security Standards for supplemental guidance in this section</v>
      </c>
      <c r="F280" s="179" t="str">
        <f>VLOOKUP(A280,'Analyst Report'!$A$39:$E$288,5,FALSE)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x14ac:dyDescent="0.2">
      <c r="A281" s="11" t="s">
        <v>300</v>
      </c>
      <c r="B281" s="23" t="str">
        <f>VLOOKUP(A281,Questions!$B$3:$C$256,2,FALSE)</f>
        <v>Can the application be installed in a PCI DSS–compliant manner ?</v>
      </c>
      <c r="C281" s="8"/>
      <c r="D281" s="9"/>
      <c r="E281" s="175" t="str">
        <f>IF((C281=""),VLOOKUP(A281,Questions!B:G,4,FALSE),IF(C281="Yes",VLOOKUP(A281,Questions!B:G,6,FALSE),IF(C281="No",VLOOKUP(A281,Questions!B:G,5,FALSE),"N/A")))</f>
        <v>Refer to PCI DSS Security Standards for supplemental guidance in this section</v>
      </c>
      <c r="F281" s="179" t="str">
        <f>VLOOKUP(A281,'Analyst Report'!$A$39:$E$288,5,FALSE)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48" customHeight="1" x14ac:dyDescent="0.2">
      <c r="A282" s="11" t="s">
        <v>301</v>
      </c>
      <c r="B282" s="23" t="str">
        <f>VLOOKUP(A282,Questions!$B$3:$C$256,2,FALSE)</f>
        <v xml:space="preserve">Is the application listed as an approved Payment Application Data Security Standard (PA-DSS) application? </v>
      </c>
      <c r="C282" s="8"/>
      <c r="D282" s="9"/>
      <c r="E282" s="175" t="str">
        <f>IF((C282=""),VLOOKUP(A282,Questions!B:G,4,FALSE),IF(C282="Yes",VLOOKUP(A282,Questions!B:G,6,FALSE),IF(C282="No",VLOOKUP(A282,Questions!B:G,5,FALSE),"N/A")))</f>
        <v>Refer to PCI DSS Security Standards for supplemental guidance in this section</v>
      </c>
      <c r="F282" s="179" t="str">
        <f>VLOOKUP(A282,'Analyst Report'!$A$39:$E$288,5,FALSE)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54" customHeight="1" x14ac:dyDescent="0.2">
      <c r="A283" s="11" t="s">
        <v>302</v>
      </c>
      <c r="B283" s="23" t="str">
        <f>VLOOKUP(A283,Questions!$B$3:$C$256,2,FALSE)</f>
        <v>Does the system or products use a third party to collect, store, process, or transmit cardholder (payment/credit/debt card) data?</v>
      </c>
      <c r="C283" s="8"/>
      <c r="D283" s="9"/>
      <c r="E283" s="175" t="str">
        <f>IF((C283=""),VLOOKUP(A283,Questions!B:G,4,FALSE),IF(C283="Yes",VLOOKUP(A283,Questions!B:G,6,FALSE),IF(C283="No",VLOOKUP(A283,Questions!B:G,5,FALSE),"N/A")))</f>
        <v>Refer to PCI DSS Security Standards for supplemental guidance in this section</v>
      </c>
      <c r="F283" s="179" t="str">
        <f>VLOOKUP(A283,'Analyst Report'!$A$39:$E$288,5,FALSE)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64.349999999999994" customHeight="1" thickBot="1" x14ac:dyDescent="0.25">
      <c r="A284" s="11" t="s">
        <v>303</v>
      </c>
      <c r="B284" s="23" t="str">
        <f>VLOOKUP(A284,Questions!$B$3:$C$256,2,FALSE)</f>
        <v xml:space="preserve">Include documentation describing the systems' abilities to comply with the PCI DSS and any features or capabilities of the system that must be added or changed in order to operate in compliance with the standards. </v>
      </c>
      <c r="C284" s="354"/>
      <c r="D284" s="354"/>
      <c r="E284" s="175" t="str">
        <f>IF((C284=""),VLOOKUP(A284,Questions!B:G,4,FALSE),IF(C284="Yes",VLOOKUP(A284,Questions!B:G,6,FALSE),IF(C284="No",VLOOKUP(A284,Questions!B:G,5,FALSE),"N/A")))</f>
        <v>Refer to PCI DSS Security Standards for supplemental guidance in this section</v>
      </c>
      <c r="F284" s="180" t="str">
        <f>VLOOKUP(A284,'Analyst Report'!$A$39:$E$288,5,FALSE)</f>
        <v xml:space="preserve"> </v>
      </c>
      <c r="G284" s="274" t="s">
        <v>3233</v>
      </c>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5" customHeight="1" x14ac:dyDescent="0.2">
      <c r="A285" s="272" t="s">
        <v>3231</v>
      </c>
    </row>
  </sheetData>
  <mergeCells count="57">
    <mergeCell ref="A78:B78"/>
    <mergeCell ref="A272:B272"/>
    <mergeCell ref="A207:B207"/>
    <mergeCell ref="A224:B224"/>
    <mergeCell ref="A93:B93"/>
    <mergeCell ref="A113:B113"/>
    <mergeCell ref="A124:B124"/>
    <mergeCell ref="A140:B140"/>
    <mergeCell ref="A229:B229"/>
    <mergeCell ref="A165:B165"/>
    <mergeCell ref="A183:B183"/>
    <mergeCell ref="A195:B195"/>
    <mergeCell ref="A235:B235"/>
    <mergeCell ref="A242:B242"/>
    <mergeCell ref="C111:D111"/>
    <mergeCell ref="C279:D279"/>
    <mergeCell ref="C284:D284"/>
    <mergeCell ref="C280:D280"/>
    <mergeCell ref="C184:D184"/>
    <mergeCell ref="C192:D192"/>
    <mergeCell ref="C112:D112"/>
    <mergeCell ref="C177:D177"/>
    <mergeCell ref="C240:D240"/>
    <mergeCell ref="A26:E26"/>
    <mergeCell ref="A34:B34"/>
    <mergeCell ref="A52:B52"/>
    <mergeCell ref="A62:B62"/>
    <mergeCell ref="A68:B68"/>
    <mergeCell ref="C35:D35"/>
    <mergeCell ref="C64:D64"/>
    <mergeCell ref="C65:D65"/>
    <mergeCell ref="A40:B40"/>
    <mergeCell ref="C39:D39"/>
    <mergeCell ref="C13:E13"/>
    <mergeCell ref="C14:E14"/>
    <mergeCell ref="A24:E24"/>
    <mergeCell ref="A25:B25"/>
    <mergeCell ref="C15:E15"/>
    <mergeCell ref="C19:E19"/>
    <mergeCell ref="C20:E20"/>
    <mergeCell ref="C21:E21"/>
    <mergeCell ref="A2:D2"/>
    <mergeCell ref="A3:E3"/>
    <mergeCell ref="A5:B5"/>
    <mergeCell ref="A6:E6"/>
    <mergeCell ref="A23:B23"/>
    <mergeCell ref="C4:E4"/>
    <mergeCell ref="C16:E16"/>
    <mergeCell ref="C17:E17"/>
    <mergeCell ref="C22:E22"/>
    <mergeCell ref="C8:E8"/>
    <mergeCell ref="C10:E10"/>
    <mergeCell ref="C11:E11"/>
    <mergeCell ref="C12:E12"/>
    <mergeCell ref="C9:E9"/>
    <mergeCell ref="A7:E7"/>
    <mergeCell ref="C18:E18"/>
  </mergeCells>
  <conditionalFormatting sqref="A62 C62:E62">
    <cfRule type="expression" dxfId="133" priority="203">
      <formula>$C$29="No"</formula>
    </cfRule>
  </conditionalFormatting>
  <conditionalFormatting sqref="A68 C68:E68">
    <cfRule type="expression" dxfId="132" priority="183">
      <formula>#REF!="No"</formula>
    </cfRule>
  </conditionalFormatting>
  <conditionalFormatting sqref="A77 C77:D77">
    <cfRule type="expression" dxfId="131" priority="184">
      <formula>$C$76="No"</formula>
    </cfRule>
  </conditionalFormatting>
  <conditionalFormatting sqref="A104">
    <cfRule type="expression" dxfId="130" priority="164">
      <formula>$C$103="No"</formula>
    </cfRule>
  </conditionalFormatting>
  <conditionalFormatting sqref="A113 C113:E113">
    <cfRule type="expression" dxfId="129" priority="176">
      <formula>$C$30="No"</formula>
    </cfRule>
  </conditionalFormatting>
  <conditionalFormatting sqref="A126">
    <cfRule type="expression" dxfId="128" priority="160">
      <formula>$C$125="No"</formula>
    </cfRule>
  </conditionalFormatting>
  <conditionalFormatting sqref="A152 C152">
    <cfRule type="expression" dxfId="127" priority="159">
      <formula>$C$151="No"</formula>
    </cfRule>
  </conditionalFormatting>
  <conditionalFormatting sqref="A170:A171">
    <cfRule type="expression" dxfId="126" priority="156">
      <formula>$C$169="No"</formula>
    </cfRule>
  </conditionalFormatting>
  <conditionalFormatting sqref="A171">
    <cfRule type="expression" dxfId="125" priority="155">
      <formula>$C$170="No"</formula>
    </cfRule>
  </conditionalFormatting>
  <conditionalFormatting sqref="A175">
    <cfRule type="expression" dxfId="124" priority="199">
      <formula>$C$174="No"</formula>
    </cfRule>
  </conditionalFormatting>
  <conditionalFormatting sqref="A183 C183:E183">
    <cfRule type="expression" dxfId="123" priority="202">
      <formula>$C$31="No"</formula>
    </cfRule>
  </conditionalFormatting>
  <conditionalFormatting sqref="A189 C189:D189">
    <cfRule type="expression" dxfId="122" priority="153">
      <formula>$C$188="No"</formula>
    </cfRule>
  </conditionalFormatting>
  <conditionalFormatting sqref="A206">
    <cfRule type="expression" dxfId="121" priority="151">
      <formula>$C$205="No"</formula>
    </cfRule>
  </conditionalFormatting>
  <conditionalFormatting sqref="A222">
    <cfRule type="expression" dxfId="120" priority="145">
      <formula>#REF!="No"</formula>
    </cfRule>
  </conditionalFormatting>
  <conditionalFormatting sqref="A237 C237">
    <cfRule type="expression" dxfId="119" priority="137">
      <formula>$C$236="No"</formula>
    </cfRule>
  </conditionalFormatting>
  <conditionalFormatting sqref="A242 C242:E242">
    <cfRule type="expression" dxfId="118" priority="204">
      <formula>$C$27="No"</formula>
    </cfRule>
  </conditionalFormatting>
  <conditionalFormatting sqref="A250:A251 D250:D251">
    <cfRule type="expression" dxfId="117" priority="135">
      <formula>$C$249="No"</formula>
    </cfRule>
  </conditionalFormatting>
  <conditionalFormatting sqref="A251 D251">
    <cfRule type="expression" dxfId="116" priority="136">
      <formula>$C$250="No"</formula>
    </cfRule>
  </conditionalFormatting>
  <conditionalFormatting sqref="A267 C267:E267">
    <cfRule type="expression" dxfId="115" priority="174">
      <formula>$C$266="No"</formula>
    </cfRule>
  </conditionalFormatting>
  <conditionalFormatting sqref="A270:A271 C270:E270">
    <cfRule type="expression" dxfId="114" priority="132">
      <formula>$C$269="No"</formula>
    </cfRule>
  </conditionalFormatting>
  <conditionalFormatting sqref="A272 C272:E272">
    <cfRule type="expression" dxfId="113" priority="189">
      <formula>$C$32="No"</formula>
    </cfRule>
  </conditionalFormatting>
  <conditionalFormatting sqref="A243:B271">
    <cfRule type="expression" dxfId="110" priority="9">
      <formula>$C$27="No"</formula>
    </cfRule>
  </conditionalFormatting>
  <conditionalFormatting sqref="A273:B284 A285">
    <cfRule type="expression" dxfId="109" priority="8">
      <formula>$C$31="No"</formula>
    </cfRule>
  </conditionalFormatting>
  <conditionalFormatting sqref="A78:E78 A93:E93 A113:E113 A124:E124 A140:E140 A165:E165 A183:E183 A195:E195 A207:E207 A224:E224 A229:E229 A242:E242 A272:E272">
    <cfRule type="expression" dxfId="108" priority="168">
      <formula>#REF!="Yes"</formula>
    </cfRule>
  </conditionalFormatting>
  <conditionalFormatting sqref="A235:E235">
    <cfRule type="expression" dxfId="107" priority="165">
      <formula>#REF!="Yes"</formula>
    </cfRule>
  </conditionalFormatting>
  <conditionalFormatting sqref="C104">
    <cfRule type="expression" dxfId="106" priority="16">
      <formula>$C$103="No"</formula>
    </cfRule>
  </conditionalFormatting>
  <conditionalFormatting sqref="C170:C172">
    <cfRule type="expression" dxfId="105" priority="7">
      <formula>$C$169="No"</formula>
    </cfRule>
  </conditionalFormatting>
  <conditionalFormatting sqref="C171:C172">
    <cfRule type="expression" dxfId="104" priority="6">
      <formula>$C$170="No"</formula>
    </cfRule>
  </conditionalFormatting>
  <conditionalFormatting sqref="C75:D75">
    <cfRule type="expression" dxfId="103" priority="27">
      <formula>$C$74="No"</formula>
    </cfRule>
  </conditionalFormatting>
  <conditionalFormatting sqref="D104">
    <cfRule type="expression" dxfId="102" priority="5">
      <formula>$C$102="No"</formula>
    </cfRule>
  </conditionalFormatting>
  <conditionalFormatting sqref="D106">
    <cfRule type="expression" dxfId="101" priority="4">
      <formula>$C$104="No"</formula>
    </cfRule>
  </conditionalFormatting>
  <conditionalFormatting sqref="D109">
    <cfRule type="expression" dxfId="100" priority="3">
      <formula>$C$104="No"</formula>
    </cfRule>
  </conditionalFormatting>
  <conditionalFormatting sqref="D152">
    <cfRule type="expression" dxfId="99" priority="2">
      <formula>$C$150="No"</formula>
    </cfRule>
  </conditionalFormatting>
  <conditionalFormatting sqref="D237">
    <cfRule type="expression" dxfId="98" priority="1">
      <formula>$C$235="No"</formula>
    </cfRule>
  </conditionalFormatting>
  <dataValidations count="3">
    <dataValidation type="list" allowBlank="1" showInputMessage="1" showErrorMessage="1" sqref="C53:C61 C41:C51 C96:C110 C230:C234 C114:C123 C178:C182 C273:C278 C125:C139 C281:C283 C69:C77 C193:C194 C185:C191 C196:C206 C208:C223 C225:C228 C86:C92 C243:C271 C141:C164 C27:C32 C66:C67 C36:C38 C63 C166:C172 C174:C176 C79:C84 C236:C239 C241" xr:uid="{00000000-0002-0000-0200-000000000000}">
      <formula1>yes</formula1>
    </dataValidation>
    <dataValidation type="list" allowBlank="1" showInputMessage="1" showErrorMessage="1" sqref="C173" xr:uid="{00000000-0002-0000-0200-000001000000}">
      <formula1>uptime</formula1>
    </dataValidation>
    <dataValidation type="list" allowBlank="1" showInputMessage="1" showErrorMessage="1" sqref="C85" xr:uid="{53BE7DEC-99EB-724F-85FC-A4DC23FEDE5D}">
      <formula1>dr</formula1>
    </dataValidation>
  </dataValidations>
  <hyperlinks>
    <hyperlink ref="C11" r:id="rId1" xr:uid="{4189EE82-60FA-46A6-84A3-FF9514AE07E9}"/>
    <hyperlink ref="C15" r:id="rId2" xr:uid="{BA230261-1528-4A0D-AD8A-58BE8F4B87F7}"/>
    <hyperlink ref="C19" r:id="rId3" xr:uid="{72D26F6F-72ED-4E4F-94B5-F5E9F9785B6C}"/>
  </hyperlinks>
  <pageMargins left="0.75" right="0.75" top="1" bottom="1" header="0.5" footer="0.5"/>
  <pageSetup orientation="landscape" r:id="rId4"/>
  <headerFooter>
    <oddFooter>&amp;L&amp;"Helvetica,Regular"&amp;12&amp;K000000	&amp;P</oddFooter>
  </headerFooter>
  <extLst>
    <ext xmlns:x14="http://schemas.microsoft.com/office/spreadsheetml/2009/9/main" uri="{78C0D931-6437-407d-A8EE-F0AAD7539E65}">
      <x14:conditionalFormattings>
        <x14:conditionalFormatting xmlns:xm="http://schemas.microsoft.com/office/excel/2006/main">
          <x14:cfRule type="expression" priority="10" id="{74F39E9F-DD3F-4EC1-A88D-F15F0F9D8333}">
            <xm:f>VLOOKUP($A94,Questions!$B$18:$L$309,10,FALSE)=0</xm:f>
            <x14:dxf>
              <font>
                <strike/>
                <color theme="0" tint="-0.34998626667073579"/>
              </font>
            </x14:dxf>
          </x14:cfRule>
          <xm:sqref>A94:B112</xm:sqref>
        </x14:conditionalFormatting>
        <x14:conditionalFormatting xmlns:xm="http://schemas.microsoft.com/office/excel/2006/main">
          <x14:cfRule type="expression" priority="12" stopIfTrue="1" id="{4E2403BC-19E5-4009-939B-C1181C97F984}">
            <xm:f>VLOOKUP($A166,Questions!$B$18:$L$309,10,TRUE)=0</xm:f>
            <x14:dxf>
              <font>
                <b val="0"/>
                <i/>
                <strike/>
                <color theme="2" tint="-9.9948118533890809E-2"/>
              </font>
              <fill>
                <patternFill>
                  <bgColor theme="2"/>
                </patternFill>
              </fill>
            </x14:dxf>
          </x14:cfRule>
          <xm:sqref>A166:B182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Values!$A$50:$A$56</xm:f>
          </x14:formula1>
          <xm:sqref>C33</xm:sqref>
        </x14:dataValidation>
        <x14:dataValidation type="list" allowBlank="1" showInputMessage="1" showErrorMessage="1" xr:uid="{00000000-0002-0000-0200-000004000000}">
          <x14:formula1>
            <xm:f>Values!$C$26:$C$29</xm:f>
          </x14:formula1>
          <xm:sqref>C95</xm:sqref>
        </x14:dataValidation>
        <x14:dataValidation type="list" allowBlank="1" showInputMessage="1" showErrorMessage="1" xr:uid="{F140F162-E6B7-4C7E-B47E-7A14C75BF68B}">
          <x14:formula1>
            <xm:f>Values!$C$26:$C$27</xm:f>
          </x14:formula1>
          <xm:sqref>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1"/>
  <sheetViews>
    <sheetView topLeftCell="A239" zoomScaleNormal="100" workbookViewId="0">
      <selection activeCell="C248" sqref="C248"/>
    </sheetView>
  </sheetViews>
  <sheetFormatPr defaultColWidth="0" defaultRowHeight="15" zeroHeight="1" x14ac:dyDescent="0.2"/>
  <cols>
    <col min="1" max="1" width="16.5" style="64" customWidth="1"/>
    <col min="2" max="2" width="20.59765625" style="64" customWidth="1"/>
    <col min="3" max="3" width="22.69921875" style="64" customWidth="1"/>
    <col min="4" max="4" width="21.5" style="64" customWidth="1"/>
    <col min="5" max="5" width="19" style="64" customWidth="1"/>
    <col min="6" max="6" width="14.59765625" style="64" customWidth="1"/>
    <col min="7" max="7" width="16.59765625" style="64" customWidth="1"/>
    <col min="8" max="8" width="20" style="64" customWidth="1"/>
    <col min="9" max="9" width="21.69921875" style="64" customWidth="1"/>
    <col min="10" max="10" width="8.5" style="64" customWidth="1"/>
    <col min="11" max="16384" width="8.5" style="64" hidden="1"/>
  </cols>
  <sheetData>
    <row r="1" spans="1:10" x14ac:dyDescent="0.2">
      <c r="A1" s="273" t="s">
        <v>3235</v>
      </c>
    </row>
    <row r="2" spans="1:10" ht="36" customHeight="1" x14ac:dyDescent="0.2">
      <c r="A2" s="379" t="s">
        <v>304</v>
      </c>
      <c r="B2" s="379"/>
      <c r="C2" s="379"/>
      <c r="D2" s="379"/>
      <c r="E2" s="379"/>
      <c r="F2" s="379"/>
      <c r="G2" s="379"/>
      <c r="H2" s="380"/>
      <c r="I2" s="90" t="str">
        <f>'HECVAT - Full | Vendor Response'!E2</f>
        <v>Version 3.06</v>
      </c>
    </row>
    <row r="3" spans="1:10" ht="36" customHeight="1" x14ac:dyDescent="0.2">
      <c r="A3" s="328" t="s">
        <v>305</v>
      </c>
      <c r="B3" s="328"/>
      <c r="C3" s="328"/>
      <c r="D3" s="328"/>
      <c r="E3" s="328"/>
      <c r="F3" s="328"/>
      <c r="G3" s="328"/>
      <c r="H3" s="328"/>
      <c r="I3" s="328"/>
    </row>
    <row r="4" spans="1:10" ht="36" customHeight="1" x14ac:dyDescent="0.2">
      <c r="A4" s="384" t="s">
        <v>46</v>
      </c>
      <c r="B4" s="385"/>
      <c r="C4" s="385"/>
      <c r="D4" s="385"/>
      <c r="E4" s="385"/>
      <c r="F4" s="385"/>
      <c r="G4" s="385"/>
      <c r="H4" s="385"/>
      <c r="I4" s="385"/>
    </row>
    <row r="5" spans="1:10" ht="48" customHeight="1" x14ac:dyDescent="0.2">
      <c r="A5" s="386" t="s">
        <v>3201</v>
      </c>
      <c r="B5" s="387"/>
      <c r="C5" s="387"/>
      <c r="D5" s="387"/>
      <c r="E5" s="387"/>
      <c r="F5" s="387"/>
      <c r="G5" s="387"/>
      <c r="H5" s="387"/>
      <c r="I5" s="387"/>
    </row>
    <row r="6" spans="1:10" s="13" customFormat="1" ht="48" customHeight="1" x14ac:dyDescent="0.2">
      <c r="A6" s="72" t="s">
        <v>27</v>
      </c>
      <c r="B6" s="381" t="str">
        <f>'HECVAT - Full | Vendor Response'!C8</f>
        <v>Leepfrog Technologies, Inc.</v>
      </c>
      <c r="C6" s="381"/>
      <c r="D6" s="83"/>
      <c r="E6" s="83"/>
      <c r="F6" s="72" t="s">
        <v>306</v>
      </c>
      <c r="G6" s="388" t="str">
        <f>'HECVAT - Full | Vendor Response'!C9</f>
        <v>CourseLeaf CLSS</v>
      </c>
      <c r="H6" s="388"/>
      <c r="I6" s="388"/>
    </row>
    <row r="7" spans="1:10" s="13" customFormat="1" ht="48" customHeight="1" x14ac:dyDescent="0.2">
      <c r="A7" s="72" t="s">
        <v>33</v>
      </c>
      <c r="B7" s="318" t="str">
        <f>'HECVAT - Full | Vendor Response'!C13</f>
        <v>Nicholas Parker</v>
      </c>
      <c r="C7" s="318"/>
      <c r="D7" s="84"/>
      <c r="E7" s="84"/>
      <c r="F7" s="72" t="s">
        <v>307</v>
      </c>
      <c r="G7" s="388" t="str">
        <f>'HECVAT - Full | Vendor Response'!C10</f>
        <v xml:space="preserve">CourseLeaf CLSS optimizes course section scheduling by centralizing the coordination of course meeting times and setting scheduling rules in accordance with your policies and guidelines. A robust toolset empowers you to visualize schedule distribution across the entire campus, and streamlines how you edit, control, approve, and update the classes offered in a given term, including when they are offered and who is teaching them. Built-in reporting and validation features ensure an error-free schedule every time. </v>
      </c>
      <c r="H7" s="388"/>
      <c r="I7" s="388"/>
    </row>
    <row r="8" spans="1:10" s="13" customFormat="1" ht="48" customHeight="1" x14ac:dyDescent="0.2">
      <c r="A8" s="72" t="s">
        <v>35</v>
      </c>
      <c r="B8" s="382" t="str">
        <f>'HECVAT - Full | Vendor Response'!C14</f>
        <v>Director of Engineering</v>
      </c>
      <c r="C8" s="383"/>
      <c r="D8" s="85"/>
      <c r="E8" s="85"/>
      <c r="F8" s="72" t="s">
        <v>308</v>
      </c>
      <c r="G8" s="388" t="s">
        <v>309</v>
      </c>
      <c r="H8" s="388"/>
      <c r="I8" s="388"/>
    </row>
    <row r="9" spans="1:10" s="13" customFormat="1" ht="48" customHeight="1" x14ac:dyDescent="0.2">
      <c r="A9" s="72" t="s">
        <v>310</v>
      </c>
      <c r="B9" s="318" t="str">
        <f>'HECVAT - Full | Vendor Response'!C15</f>
        <v>info@courseleaf.com</v>
      </c>
      <c r="C9" s="318"/>
      <c r="D9" s="86"/>
      <c r="E9" s="86"/>
      <c r="F9" s="72" t="s">
        <v>311</v>
      </c>
      <c r="G9" s="376">
        <f>'HECVAT - Full | Vendor Response'!C4</f>
        <v>45680</v>
      </c>
      <c r="H9" s="376"/>
      <c r="I9" s="376"/>
      <c r="J9" s="277"/>
    </row>
    <row r="10" spans="1:10" s="13" customFormat="1" ht="24.75" customHeight="1" thickBot="1" x14ac:dyDescent="0.25">
      <c r="A10" s="83"/>
      <c r="B10" s="134"/>
      <c r="C10" s="134"/>
      <c r="D10" s="165"/>
      <c r="E10" s="166"/>
      <c r="F10" s="166"/>
      <c r="G10" s="167"/>
      <c r="H10" s="167"/>
      <c r="I10" s="167"/>
    </row>
    <row r="11" spans="1:10" s="13" customFormat="1" ht="48" customHeight="1" thickBot="1" x14ac:dyDescent="0.25">
      <c r="A11" s="364" t="s">
        <v>312</v>
      </c>
      <c r="B11" s="365"/>
      <c r="C11" s="168"/>
      <c r="D11" s="166"/>
      <c r="E11" s="166"/>
      <c r="F11" s="166"/>
      <c r="G11" s="166"/>
      <c r="H11" s="166"/>
      <c r="I11" s="166"/>
    </row>
    <row r="12" spans="1:10" s="71" customFormat="1" ht="24" customHeight="1" thickBot="1" x14ac:dyDescent="0.25">
      <c r="A12" s="370"/>
      <c r="B12" s="370"/>
      <c r="C12" s="370"/>
    </row>
    <row r="13" spans="1:10" ht="37.35" customHeight="1" thickBot="1" x14ac:dyDescent="0.25">
      <c r="C13" s="135" t="s">
        <v>313</v>
      </c>
      <c r="D13" s="136" t="s">
        <v>314</v>
      </c>
      <c r="E13" s="368" t="s">
        <v>315</v>
      </c>
      <c r="F13" s="369"/>
      <c r="G13" s="138" t="s">
        <v>316</v>
      </c>
    </row>
    <row r="14" spans="1:10" s="63" customFormat="1" ht="37.35" customHeight="1" x14ac:dyDescent="0.2">
      <c r="C14" s="139" t="str">
        <f>Values!C2</f>
        <v>Company</v>
      </c>
      <c r="D14" s="140">
        <f>Values!H2</f>
        <v>80</v>
      </c>
      <c r="E14" s="377">
        <f>Values!G2</f>
        <v>50</v>
      </c>
      <c r="F14" s="378"/>
      <c r="G14" s="141">
        <f>Values!I2</f>
        <v>0.625</v>
      </c>
    </row>
    <row r="15" spans="1:10" s="63" customFormat="1" ht="37.35" customHeight="1" x14ac:dyDescent="0.2">
      <c r="C15" s="142" t="str">
        <f>Values!C3</f>
        <v>Documentation</v>
      </c>
      <c r="D15" s="143">
        <f>Values!H3</f>
        <v>220</v>
      </c>
      <c r="E15" s="366">
        <f>Values!G3</f>
        <v>140</v>
      </c>
      <c r="F15" s="367"/>
      <c r="G15" s="144">
        <f>Values!I3</f>
        <v>0.63636363636363635</v>
      </c>
    </row>
    <row r="16" spans="1:10" s="63" customFormat="1" ht="37.35" customHeight="1" x14ac:dyDescent="0.2">
      <c r="C16" s="142" t="str">
        <f>Values!C4</f>
        <v>Accessibility</v>
      </c>
      <c r="D16" s="143">
        <f>Values!H4</f>
        <v>225</v>
      </c>
      <c r="E16" s="366">
        <f>Values!G4</f>
        <v>175</v>
      </c>
      <c r="F16" s="367"/>
      <c r="G16" s="144">
        <f>Values!I4</f>
        <v>0.77777777777777779</v>
      </c>
    </row>
    <row r="17" spans="3:7" s="63" customFormat="1" ht="37.35" customHeight="1" x14ac:dyDescent="0.2">
      <c r="C17" s="142" t="str">
        <f>Values!C5</f>
        <v>Third Parties</v>
      </c>
      <c r="D17" s="143">
        <f>Values!H5</f>
        <v>85</v>
      </c>
      <c r="E17" s="366">
        <f>Values!G5</f>
        <v>40</v>
      </c>
      <c r="F17" s="367"/>
      <c r="G17" s="144">
        <f>Values!I5</f>
        <v>0.47058823529411764</v>
      </c>
    </row>
    <row r="18" spans="3:7" s="63" customFormat="1" ht="37.35" customHeight="1" x14ac:dyDescent="0.2">
      <c r="C18" s="142" t="str">
        <f>Values!C6</f>
        <v>Consulting</v>
      </c>
      <c r="D18" s="143">
        <f>Values!H6</f>
        <v>135</v>
      </c>
      <c r="E18" s="366">
        <f>Values!G6</f>
        <v>75</v>
      </c>
      <c r="F18" s="367"/>
      <c r="G18" s="144">
        <f>Values!I6</f>
        <v>0.55555555555555558</v>
      </c>
    </row>
    <row r="19" spans="3:7" s="63" customFormat="1" ht="37.35" customHeight="1" x14ac:dyDescent="0.2">
      <c r="C19" s="142" t="str">
        <f>Values!C7</f>
        <v>Application Security</v>
      </c>
      <c r="D19" s="143">
        <f>Values!H7</f>
        <v>300</v>
      </c>
      <c r="E19" s="366">
        <f>Values!G7</f>
        <v>275</v>
      </c>
      <c r="F19" s="367"/>
      <c r="G19" s="144">
        <f>Values!I7</f>
        <v>0.91666666666666663</v>
      </c>
    </row>
    <row r="20" spans="3:7" s="63" customFormat="1" ht="37.35" customHeight="1" x14ac:dyDescent="0.2">
      <c r="C20" s="145" t="str">
        <f>Values!C8</f>
        <v>Authentication, Authorization, and Accounting</v>
      </c>
      <c r="D20" s="143">
        <f>Values!H8</f>
        <v>320</v>
      </c>
      <c r="E20" s="366">
        <f>Values!G8</f>
        <v>245</v>
      </c>
      <c r="F20" s="367"/>
      <c r="G20" s="144">
        <f>Values!I8</f>
        <v>0.765625</v>
      </c>
    </row>
    <row r="21" spans="3:7" s="63" customFormat="1" ht="37.35" customHeight="1" x14ac:dyDescent="0.2">
      <c r="C21" s="142" t="str">
        <f>Values!C9</f>
        <v>Business Continuity Plan</v>
      </c>
      <c r="D21" s="143">
        <f>Values!H9</f>
        <v>210</v>
      </c>
      <c r="E21" s="366">
        <f>Values!G9</f>
        <v>210</v>
      </c>
      <c r="F21" s="367"/>
      <c r="G21" s="144">
        <f>Values!I9</f>
        <v>1</v>
      </c>
    </row>
    <row r="22" spans="3:7" s="63" customFormat="1" ht="37.35" customHeight="1" x14ac:dyDescent="0.2">
      <c r="C22" s="142" t="str">
        <f>Values!C10</f>
        <v>Change Management</v>
      </c>
      <c r="D22" s="143">
        <f>Values!H10</f>
        <v>270</v>
      </c>
      <c r="E22" s="366">
        <f>Values!G10</f>
        <v>225</v>
      </c>
      <c r="F22" s="367"/>
      <c r="G22" s="144">
        <f>Values!I10</f>
        <v>0.83333333333333337</v>
      </c>
    </row>
    <row r="23" spans="3:7" s="63" customFormat="1" ht="37.35" customHeight="1" x14ac:dyDescent="0.2">
      <c r="C23" s="142" t="str">
        <f>Values!C11</f>
        <v>Data</v>
      </c>
      <c r="D23" s="143">
        <f>Values!H11</f>
        <v>495</v>
      </c>
      <c r="E23" s="366">
        <f>Values!G11</f>
        <v>400</v>
      </c>
      <c r="F23" s="367"/>
      <c r="G23" s="144">
        <f>Values!I11</f>
        <v>0.80808080808080807</v>
      </c>
    </row>
    <row r="24" spans="3:7" s="63" customFormat="1" ht="37.35" customHeight="1" x14ac:dyDescent="0.2">
      <c r="C24" s="142" t="str">
        <f>Values!C12</f>
        <v>Datacenter</v>
      </c>
      <c r="D24" s="143">
        <f>Values!H12</f>
        <v>140</v>
      </c>
      <c r="E24" s="366">
        <f>Values!G12</f>
        <v>140</v>
      </c>
      <c r="F24" s="367"/>
      <c r="G24" s="144">
        <f>Values!I12</f>
        <v>1</v>
      </c>
    </row>
    <row r="25" spans="3:7" s="63" customFormat="1" ht="37.35" customHeight="1" x14ac:dyDescent="0.2">
      <c r="C25" s="142" t="str">
        <f>Values!C13</f>
        <v>Disaster Recovery Plan</v>
      </c>
      <c r="D25" s="143">
        <f>Values!H13</f>
        <v>230</v>
      </c>
      <c r="E25" s="366">
        <f>Values!G13</f>
        <v>165</v>
      </c>
      <c r="F25" s="367"/>
      <c r="G25" s="144">
        <f>Values!I13</f>
        <v>0.71739130434782605</v>
      </c>
    </row>
    <row r="26" spans="3:7" s="63" customFormat="1" ht="37.35" customHeight="1" x14ac:dyDescent="0.2">
      <c r="C26" s="145" t="str">
        <f>Values!C14</f>
        <v>Firewalls, IDS, IPS, and Networking</v>
      </c>
      <c r="D26" s="143">
        <f>Values!H14</f>
        <v>240</v>
      </c>
      <c r="E26" s="366">
        <f>Values!G14</f>
        <v>175</v>
      </c>
      <c r="F26" s="367"/>
      <c r="G26" s="144">
        <f>Values!I14</f>
        <v>0.72916666666666663</v>
      </c>
    </row>
    <row r="27" spans="3:7" s="63" customFormat="1" ht="37.35" customHeight="1" x14ac:dyDescent="0.2">
      <c r="C27" s="145" t="str">
        <f>Values!C15</f>
        <v>Policies, Procedures, and Processes</v>
      </c>
      <c r="D27" s="143">
        <f>Values!H15</f>
        <v>300</v>
      </c>
      <c r="E27" s="366">
        <f>Values!G15</f>
        <v>300</v>
      </c>
      <c r="F27" s="367"/>
      <c r="G27" s="144">
        <f>Values!I15</f>
        <v>1</v>
      </c>
    </row>
    <row r="28" spans="3:7" s="63" customFormat="1" ht="37.35" customHeight="1" x14ac:dyDescent="0.2">
      <c r="C28" s="142" t="str">
        <f>Values!C16</f>
        <v>Incident Handling</v>
      </c>
      <c r="D28" s="143">
        <f>Values!H16</f>
        <v>60</v>
      </c>
      <c r="E28" s="366">
        <f>Values!G16</f>
        <v>45</v>
      </c>
      <c r="F28" s="367"/>
      <c r="G28" s="144">
        <f>Values!I16</f>
        <v>0.75</v>
      </c>
    </row>
    <row r="29" spans="3:7" s="63" customFormat="1" ht="37.35" customHeight="1" x14ac:dyDescent="0.2">
      <c r="C29" s="142" t="str">
        <f>Values!C17</f>
        <v>Quality Assurance</v>
      </c>
      <c r="D29" s="143">
        <f>Values!H17</f>
        <v>90</v>
      </c>
      <c r="E29" s="366">
        <f>Values!G17</f>
        <v>90</v>
      </c>
      <c r="F29" s="367"/>
      <c r="G29" s="144">
        <f>Values!I17</f>
        <v>1</v>
      </c>
    </row>
    <row r="30" spans="3:7" s="63" customFormat="1" ht="37.35" customHeight="1" x14ac:dyDescent="0.2">
      <c r="C30" s="142" t="str">
        <f>Values!C18</f>
        <v>Vulnerability Scanning</v>
      </c>
      <c r="D30" s="143">
        <f>Values!H18</f>
        <v>130</v>
      </c>
      <c r="E30" s="366">
        <f>Values!G18</f>
        <v>85</v>
      </c>
      <c r="F30" s="367"/>
      <c r="G30" s="144">
        <f>Values!I18</f>
        <v>0.65384615384615385</v>
      </c>
    </row>
    <row r="31" spans="3:7" s="63" customFormat="1" ht="37.35" customHeight="1" x14ac:dyDescent="0.2">
      <c r="C31" s="142" t="str">
        <f>Values!C19</f>
        <v>HIPAA</v>
      </c>
      <c r="D31" s="143">
        <f>Values!H19</f>
        <v>0</v>
      </c>
      <c r="E31" s="366">
        <f>Values!G19</f>
        <v>0</v>
      </c>
      <c r="F31" s="367"/>
      <c r="G31" s="144">
        <f>Values!I19</f>
        <v>0</v>
      </c>
    </row>
    <row r="32" spans="3:7" s="63" customFormat="1" ht="37.35" customHeight="1" x14ac:dyDescent="0.2">
      <c r="C32" s="142" t="str">
        <f>Values!C20</f>
        <v>PCI-DSS</v>
      </c>
      <c r="D32" s="143">
        <f>Values!H20</f>
        <v>0</v>
      </c>
      <c r="E32" s="366">
        <f>Values!G20</f>
        <v>0</v>
      </c>
      <c r="F32" s="367"/>
      <c r="G32" s="144">
        <f>Values!I20</f>
        <v>0</v>
      </c>
    </row>
    <row r="33" spans="1:10" s="63" customFormat="1" ht="37.35" customHeight="1" thickBot="1" x14ac:dyDescent="0.25">
      <c r="C33" s="146"/>
      <c r="D33" s="147"/>
      <c r="E33" s="372">
        <f>Values!G21</f>
        <v>2835</v>
      </c>
      <c r="F33" s="373"/>
      <c r="G33" s="148"/>
    </row>
    <row r="34" spans="1:10" s="14" customFormat="1" ht="37.35" customHeight="1" thickBot="1" x14ac:dyDescent="0.25">
      <c r="C34" s="135" t="s">
        <v>317</v>
      </c>
      <c r="D34" s="136">
        <f>Values!H21</f>
        <v>3530</v>
      </c>
      <c r="E34" s="374">
        <f>Values!G21</f>
        <v>2835</v>
      </c>
      <c r="F34" s="375"/>
      <c r="G34" s="137">
        <f>Values!I21</f>
        <v>0.80311614730878189</v>
      </c>
      <c r="H34" s="271" t="s">
        <v>3233</v>
      </c>
    </row>
    <row r="35" spans="1:10" ht="15.75" thickBot="1" x14ac:dyDescent="0.25"/>
    <row r="36" spans="1:10" ht="41.25" customHeight="1" thickBot="1" x14ac:dyDescent="0.25">
      <c r="A36" s="360"/>
      <c r="B36" s="361"/>
      <c r="C36" s="361"/>
      <c r="D36" s="362"/>
      <c r="E36" s="169" t="s">
        <v>50</v>
      </c>
      <c r="F36" s="364" t="s">
        <v>318</v>
      </c>
      <c r="G36" s="371"/>
      <c r="H36" s="371"/>
      <c r="I36" s="365"/>
    </row>
    <row r="37" spans="1:10" s="62" customFormat="1" ht="48" customHeight="1" thickBot="1" x14ac:dyDescent="0.25">
      <c r="A37" s="189" t="s">
        <v>319</v>
      </c>
      <c r="B37" s="187" t="s">
        <v>320</v>
      </c>
      <c r="C37" s="187" t="s">
        <v>321</v>
      </c>
      <c r="D37" s="188" t="s">
        <v>48</v>
      </c>
      <c r="E37" s="170" t="s">
        <v>2894</v>
      </c>
      <c r="F37" s="186" t="s">
        <v>322</v>
      </c>
      <c r="G37" s="187" t="s">
        <v>323</v>
      </c>
      <c r="H37" s="187" t="s">
        <v>324</v>
      </c>
      <c r="I37" s="188" t="s">
        <v>325</v>
      </c>
    </row>
    <row r="38" spans="1:10" s="62" customFormat="1" ht="36" customHeight="1" x14ac:dyDescent="0.2">
      <c r="A38" s="363" t="str">
        <f>'HECVAT - Full | Vendor Response'!A34</f>
        <v>Company Overview</v>
      </c>
      <c r="B38" s="363"/>
      <c r="C38" s="149" t="s">
        <v>321</v>
      </c>
      <c r="D38" s="150" t="s">
        <v>48</v>
      </c>
      <c r="E38" s="151" t="s">
        <v>50</v>
      </c>
      <c r="F38" s="184" t="s">
        <v>322</v>
      </c>
      <c r="G38" s="149" t="s">
        <v>323</v>
      </c>
      <c r="H38" s="149" t="s">
        <v>324</v>
      </c>
      <c r="I38" s="185" t="s">
        <v>325</v>
      </c>
    </row>
    <row r="39" spans="1:10" ht="48" customHeight="1" x14ac:dyDescent="0.2">
      <c r="A39" s="152" t="str">
        <f>'HECVAT - Full | Vendor Response'!A35</f>
        <v>COMP-01</v>
      </c>
      <c r="B39" s="152" t="str">
        <f>'HECVAT - Full | Vendor Response'!B35</f>
        <v>Describe your organization’s business background and ownership structure, including all parent and subsidiary relationships.</v>
      </c>
      <c r="C39" s="356" t="str">
        <f>'HECVAT - Full | Vendor Response'!C35</f>
        <v xml:space="preserve"> Leepfrog Technologies, Inc. is a privately owned and operated software development corporation in Coralville, Iowa founded by Lee Brintle in 1994. Leepfrog is not owned or operated by a parent organization, nor does it have subsidiaries.</v>
      </c>
      <c r="D39" s="357"/>
      <c r="E39" s="171" t="s">
        <v>60</v>
      </c>
      <c r="F39" s="233" t="s">
        <v>326</v>
      </c>
      <c r="G39" s="240"/>
      <c r="H39" s="234">
        <f>VLOOKUP(A39,Questions!B$25:T$295,16,FALSE)</f>
        <v>15</v>
      </c>
      <c r="I39" s="238"/>
    </row>
    <row r="40" spans="1:10" ht="48" customHeight="1" x14ac:dyDescent="0.2">
      <c r="A40" s="67" t="str">
        <f>'HECVAT - Full | Vendor Response'!A36</f>
        <v>COMP-02</v>
      </c>
      <c r="B40" s="67" t="str">
        <f>'HECVAT - Full | Vendor Response'!B36</f>
        <v>Have you had an unplanned disruption to this product/service in the past 12 months?</v>
      </c>
      <c r="C40" s="153" t="str">
        <f>'HECVAT - Full | Vendor Response'!C36</f>
        <v>No</v>
      </c>
      <c r="D40" s="159" t="str">
        <f>'HECVAT - Full | Vendor Response'!D36</f>
        <v xml:space="preserve"> </v>
      </c>
      <c r="E40" s="171" t="s">
        <v>60</v>
      </c>
      <c r="F40" s="233" t="str">
        <f>VLOOKUP($A40,Questions!B$3:T$256,12,FALSE)</f>
        <v>No</v>
      </c>
      <c r="G40" s="240"/>
      <c r="H40" s="234">
        <f>VLOOKUP(A40,Questions!B$25:T$295,16,FALSE)</f>
        <v>10</v>
      </c>
      <c r="I40" s="238"/>
    </row>
    <row r="41" spans="1:10" ht="48" customHeight="1" x14ac:dyDescent="0.2">
      <c r="A41" s="67" t="str">
        <f>'HECVAT - Full | Vendor Response'!A37</f>
        <v>COMP-03</v>
      </c>
      <c r="B41" s="67" t="str">
        <f>'HECVAT - Full | Vendor Response'!B37</f>
        <v>Do you have a dedicated Information Security staff or office?</v>
      </c>
      <c r="C41" s="153" t="str">
        <f>'HECVAT - Full | Vendor Response'!C37</f>
        <v>Yes</v>
      </c>
      <c r="D41" s="159" t="str">
        <f>'HECVAT - Full | Vendor Response'!D37</f>
        <v xml:space="preserve"> Leepfrog's Security Office is managed under the Director of Information Technology and includes multiple senior level system administrators. Software security is managed by our Development Team.</v>
      </c>
      <c r="E41" s="171" t="s">
        <v>60</v>
      </c>
      <c r="F41" s="233" t="str">
        <f>VLOOKUP($A41,Questions!B$3:T$256,12,FALSE)</f>
        <v>Yes</v>
      </c>
      <c r="G41" s="240"/>
      <c r="H41" s="234">
        <f>VLOOKUP(A41,Questions!B$25:T$295,16,FALSE)</f>
        <v>15</v>
      </c>
      <c r="I41" s="238"/>
    </row>
    <row r="42" spans="1:10" ht="48" customHeight="1" x14ac:dyDescent="0.2">
      <c r="A42" s="67" t="str">
        <f>'HECVAT - Full | Vendor Response'!A38</f>
        <v>COMP-04</v>
      </c>
      <c r="B42" s="67" t="str">
        <f>'HECVAT - Full | Vendor Response'!B38</f>
        <v>Do you have a dedicated Software and System Development team(s)? (e.g., Customer Support, Implementation, Product Management, etc.)</v>
      </c>
      <c r="C42" s="153" t="str">
        <f>'HECVAT - Full | Vendor Response'!C38</f>
        <v>Yes</v>
      </c>
      <c r="D42" s="159" t="str">
        <f>'HECVAT - Full | Vendor Response'!D38</f>
        <v xml:space="preserve"> Leepfrog's Software and System Development team is managed under the Director of Engineering and includes multiple teams across various product lines inlcuding development and quality assurance. The Customer Support includes 4-5 teams. The Implementation team includes has 4-6 teams. The Product Management team is made up of a team of individuals who manage each product line. </v>
      </c>
      <c r="E42" s="171" t="s">
        <v>60</v>
      </c>
      <c r="F42" s="233" t="str">
        <f>VLOOKUP($A42,Questions!B$3:T$256,12,FALSE)</f>
        <v>Yes</v>
      </c>
      <c r="G42" s="240"/>
      <c r="H42" s="234">
        <f>VLOOKUP(A42,Questions!B$25:T$295,16,FALSE)</f>
        <v>25</v>
      </c>
      <c r="I42" s="238"/>
    </row>
    <row r="43" spans="1:10" ht="48" customHeight="1" x14ac:dyDescent="0.2">
      <c r="A43" s="152" t="str">
        <f>'HECVAT - Full | Vendor Response'!A39</f>
        <v>COMP-05</v>
      </c>
      <c r="B43" s="152" t="str">
        <f>'HECVAT - Full | Vendor Response'!B39</f>
        <v>Use this area to share information about your environment that will assist those who are assessing your company data security program.</v>
      </c>
      <c r="C43" s="356" t="str">
        <f>'HECVAT - Full | Vendor Response'!C39</f>
        <v xml:space="preserve"> Leepfrog adheres to a clearly defined security risk management plan under the direction of the Director of Information Technology. It is in this capacity that information security measures are coordinated with the security administrators and development team to ensure enforcement of internal data security policies and procedures during all phases of the system development life cycle and thereafter. Leepfrog employs a formal process for educating staff about cybersecurity and corporate policies and procedures for working with information technology. Leepfrog requires mandatory annual security training for all employees. This includes both a training experience such as a video,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v>
      </c>
      <c r="D43" s="357">
        <f>'HECVAT - Full | Vendor Response'!D39</f>
        <v>0</v>
      </c>
      <c r="E43" s="171" t="s">
        <v>60</v>
      </c>
      <c r="F43" s="233" t="s">
        <v>326</v>
      </c>
      <c r="G43" s="240"/>
      <c r="H43" s="234">
        <f>VLOOKUP(A43,Questions!B$25:T$295,16,FALSE)</f>
        <v>15</v>
      </c>
      <c r="I43" s="238"/>
      <c r="J43" s="275"/>
    </row>
    <row r="44" spans="1:10" s="62" customFormat="1" ht="36" customHeight="1" x14ac:dyDescent="0.2">
      <c r="A44" s="359" t="s">
        <v>7</v>
      </c>
      <c r="B44" s="359"/>
      <c r="C44" s="154" t="s">
        <v>321</v>
      </c>
      <c r="D44" s="160" t="s">
        <v>48</v>
      </c>
      <c r="E44" s="162" t="s">
        <v>50</v>
      </c>
      <c r="F44" s="163" t="s">
        <v>322</v>
      </c>
      <c r="G44" s="154" t="s">
        <v>323</v>
      </c>
      <c r="H44" s="154" t="s">
        <v>324</v>
      </c>
      <c r="I44" s="164" t="s">
        <v>325</v>
      </c>
    </row>
    <row r="45" spans="1:10" s="62" customFormat="1" ht="48" customHeight="1" x14ac:dyDescent="0.2">
      <c r="A45" s="67" t="str">
        <f>'HECVAT - Full | Vendor Response'!A41</f>
        <v>DOCU-01</v>
      </c>
      <c r="B45" s="67" t="str">
        <f>'HECVAT - Full | Vendor Response'!B41</f>
        <v>Have you undergone a SSAE 18/SOC 2 audit?</v>
      </c>
      <c r="C45" s="67" t="str">
        <f>'HECVAT - Full | Vendor Response'!C41</f>
        <v>No</v>
      </c>
      <c r="D45" s="161" t="str">
        <f>'HECVAT - Full | Vendor Response'!D41</f>
        <v xml:space="preserve"> To date we have not been officially audited. If this requirement is mandatory, we welcome further discussion around your requirements. Amazon AWS maintains hosting environment data protections. More information can be found at https://aws.amazon.com. </v>
      </c>
      <c r="E45" s="172" t="s">
        <v>60</v>
      </c>
      <c r="F45" s="231" t="str">
        <f>VLOOKUP($A45,Questions!B$3:T$256,12,FALSE)</f>
        <v>Yes</v>
      </c>
      <c r="G45" s="240"/>
      <c r="H45" s="232">
        <f>VLOOKUP(A45,Questions!B$25:T$295,16,TRUE)</f>
        <v>20</v>
      </c>
      <c r="I45" s="238"/>
    </row>
    <row r="46" spans="1:10" s="62" customFormat="1" ht="48" customHeight="1" x14ac:dyDescent="0.2">
      <c r="A46" s="67" t="str">
        <f>'HECVAT - Full | Vendor Response'!A42</f>
        <v>DOCU-02</v>
      </c>
      <c r="B46" s="67" t="str">
        <f>'HECVAT - Full | Vendor Response'!B42</f>
        <v>Have you completed the Cloud Security Alliance (CSA) self assessment or CAIQ?</v>
      </c>
      <c r="C46" s="67" t="str">
        <f>'HECVAT - Full | Vendor Response'!C42</f>
        <v>No</v>
      </c>
      <c r="D46" s="161" t="str">
        <f>'HECVAT - Full | Vendor Response'!D42</f>
        <v xml:space="preserve"> While we may meet compliance requirements, to date we have not been officially certified. If this requirement is mandatory, we welcome further discussion around your certification requirements. CourseLeaf is hosted on Amazon AWS. Amazon AWS holds a number of security certifications globally. For more information see https://aws.amazon.com/compliance/</v>
      </c>
      <c r="E46" s="172" t="s">
        <v>60</v>
      </c>
      <c r="F46" s="231" t="str">
        <f>VLOOKUP($A46,Questions!B$3:T$256,12,FALSE)</f>
        <v>Yes</v>
      </c>
      <c r="G46" s="240"/>
      <c r="H46" s="232">
        <f>VLOOKUP(A46,Questions!B$25:T$295,16,TRUE)</f>
        <v>20</v>
      </c>
      <c r="I46" s="238"/>
    </row>
    <row r="47" spans="1:10" s="62" customFormat="1" ht="48" customHeight="1" x14ac:dyDescent="0.2">
      <c r="A47" s="67" t="str">
        <f>'HECVAT - Full | Vendor Response'!A43</f>
        <v>DOCU-03</v>
      </c>
      <c r="B47" s="67" t="str">
        <f>'HECVAT - Full | Vendor Response'!B43</f>
        <v>Have you received the Cloud Security Alliance STAR certification?</v>
      </c>
      <c r="C47" s="67" t="str">
        <f>'HECVAT - Full | Vendor Response'!C43</f>
        <v>No</v>
      </c>
      <c r="D47" s="161" t="str">
        <f>'HECVAT - Full | Vendor Response'!D43</f>
        <v xml:space="preserve"> While we may meet compliance requirements, to date we have not been officially certified. If this requirement is mandatory, we welcome further discussion around your certification requirements. CourseLeaf is hosted on Amazon AWS. Amazon AWS holds a number of security certifications globally. For more information see https://aws.amazon.com/compliance/</v>
      </c>
      <c r="E47" s="172" t="s">
        <v>60</v>
      </c>
      <c r="F47" s="231" t="str">
        <f>VLOOKUP($A47,Questions!B$3:T$256,12,FALSE)</f>
        <v>Yes</v>
      </c>
      <c r="G47" s="240"/>
      <c r="H47" s="232">
        <f>VLOOKUP(A47,Questions!B$25:T$295,16,TRUE)</f>
        <v>20</v>
      </c>
      <c r="I47" s="238"/>
    </row>
    <row r="48" spans="1:10" s="62" customFormat="1" ht="48" customHeight="1" x14ac:dyDescent="0.2">
      <c r="A48" s="67" t="str">
        <f>'HECVAT - Full | Vendor Response'!A44</f>
        <v>DOCU-04</v>
      </c>
      <c r="B48" s="67" t="str">
        <f>'HECVAT - Full | Vendor Response'!B44</f>
        <v>Do you conform with a specific industry standard security framework? (e.g., NIST Cybersecurity Framework, CIS Controls, ISO 27001, etc.)</v>
      </c>
      <c r="C48" s="67" t="str">
        <f>'HECVAT - Full | Vendor Response'!C44</f>
        <v>Yes</v>
      </c>
      <c r="D48" s="161" t="str">
        <f>'HECVAT - Full | Vendor Response'!D44</f>
        <v xml:space="preserve"> Leepfrog’s INFOSEC policies are based on reviews of several standards. Leepfrog maintains a set of internal security standards for its web solutions, including centralizing, where possible, defenses against the vulnerabilities and types of attacks listed in the OWASP Top 10 and SANS Top 20 list.
CourseLeaf is hosted on Amazon Web Services. Leepfrog performs internal audits in accordance with appropriate industry security standards and takes all appropriate actions to safeguard appropriate control procedures used.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  </v>
      </c>
      <c r="E48" s="172" t="s">
        <v>60</v>
      </c>
      <c r="F48" s="231" t="str">
        <f>VLOOKUP($A48,Questions!B$3:T$256,12,FALSE)</f>
        <v>Yes</v>
      </c>
      <c r="G48" s="240"/>
      <c r="H48" s="232">
        <f>VLOOKUP(A48,Questions!B$25:T$295,16,TRUE)</f>
        <v>20</v>
      </c>
      <c r="I48" s="238"/>
    </row>
    <row r="49" spans="1:10" s="62" customFormat="1" ht="48" customHeight="1" x14ac:dyDescent="0.2">
      <c r="A49" s="67" t="str">
        <f>'HECVAT - Full | Vendor Response'!A45</f>
        <v>DOCU-05</v>
      </c>
      <c r="B49" s="67" t="str">
        <f>'HECVAT - Full | Vendor Response'!B45</f>
        <v>Can the systems that hold the institution's data be compliant with NIST SP 800-171 and/or CMMC Level 2 standards?</v>
      </c>
      <c r="C49" s="67">
        <f>'HECVAT - Full | Vendor Response'!C45</f>
        <v>0</v>
      </c>
      <c r="D49" s="161" t="str">
        <f>'HECVAT - Full | Vendor Response'!D45</f>
        <v xml:space="preserve"> Leepfrog’s INFOSEC policies are based on reviews of several standards, including NIST, however to date we have not been certified. Amazon AWS is NIST certified. https://aws.amazon.com/compliance/nist/ </v>
      </c>
      <c r="E49" s="172" t="s">
        <v>60</v>
      </c>
      <c r="F49" s="231" t="str">
        <f>VLOOKUP($A49,Questions!B$3:T$256,12,FALSE)</f>
        <v>Yes</v>
      </c>
      <c r="G49" s="240"/>
      <c r="H49" s="232">
        <f>VLOOKUP(A49,Questions!B$25:T$295,16,TRUE)</f>
        <v>20</v>
      </c>
      <c r="I49" s="238"/>
    </row>
    <row r="50" spans="1:10" s="62" customFormat="1" ht="48" customHeight="1" x14ac:dyDescent="0.2">
      <c r="A50" s="67" t="str">
        <f>'HECVAT - Full | Vendor Response'!A46</f>
        <v>DOCU-06</v>
      </c>
      <c r="B50" s="67" t="str">
        <f>'HECVAT - Full | Vendor Response'!B46</f>
        <v>Can you provide overall system and/or application architecture diagrams, including a full description of the data flow for all components of the system?</v>
      </c>
      <c r="C50" s="67" t="str">
        <f>'HECVAT - Full | Vendor Response'!C46</f>
        <v>Yes</v>
      </c>
      <c r="D50" s="161" t="str">
        <f>'HECVAT - Full | Vendor Response'!D46</f>
        <v xml:space="preserve"> See CourseLeaf Data Flow.png</v>
      </c>
      <c r="E50" s="172" t="s">
        <v>60</v>
      </c>
      <c r="F50" s="231" t="str">
        <f>VLOOKUP($A50,Questions!B$3:T$256,12,FALSE)</f>
        <v>Yes</v>
      </c>
      <c r="G50" s="240"/>
      <c r="H50" s="232">
        <f>VLOOKUP(A50,Questions!B$25:T$295,16,TRUE)</f>
        <v>20</v>
      </c>
      <c r="I50" s="238"/>
    </row>
    <row r="51" spans="1:10" s="62" customFormat="1" ht="48" customHeight="1" x14ac:dyDescent="0.2">
      <c r="A51" s="67" t="str">
        <f>'HECVAT - Full | Vendor Response'!A47</f>
        <v>DOCU-07</v>
      </c>
      <c r="B51" s="67" t="str">
        <f>'HECVAT - Full | Vendor Response'!B47</f>
        <v>Does your organization have a data privacy policy?</v>
      </c>
      <c r="C51" s="67" t="str">
        <f>'HECVAT - Full | Vendor Response'!C47</f>
        <v>Yes</v>
      </c>
      <c r="D51" s="161" t="str">
        <f>'HECVAT - Full | Vendor Response'!D47</f>
        <v xml:space="preserve"> Security standards are set by Leepfrog's senior application managers under the direction of the senior systems and security administrator. Leepfrog holds personal data in strict confidence. https://www.leepfrog.com/privacy/</v>
      </c>
      <c r="E51" s="172" t="s">
        <v>60</v>
      </c>
      <c r="F51" s="231" t="str">
        <f>VLOOKUP($A51,Questions!B$3:T$256,12,FALSE)</f>
        <v>Yes</v>
      </c>
      <c r="G51" s="240"/>
      <c r="H51" s="232">
        <f>VLOOKUP(A51,Questions!B$25:T$295,16,TRUE)</f>
        <v>20</v>
      </c>
      <c r="I51" s="238"/>
    </row>
    <row r="52" spans="1:10" s="62" customFormat="1" ht="48" customHeight="1" x14ac:dyDescent="0.2">
      <c r="A52" s="67" t="str">
        <f>'HECVAT - Full | Vendor Response'!A48</f>
        <v>DOCU-08</v>
      </c>
      <c r="B52" s="67" t="str">
        <f>'HECVAT - Full | Vendor Response'!B48</f>
        <v>Do you have a documented, and currently implemented, employee onboarding and offboarding policy?</v>
      </c>
      <c r="C52" s="67" t="str">
        <f>'HECVAT - Full | Vendor Response'!C48</f>
        <v>Yes</v>
      </c>
      <c r="D52" s="161" t="str">
        <f>'HECVAT - Full | Vendor Response'!D48</f>
        <v xml:space="preserve"> Employees follow our internal onboarding and offboarding policy. Leepfrog employs a formal process for educating staff about cybersecurity and corporate policies and procedures for working with information technology. Leepfrog requires mandatory annual security training for all employees. This includes both an online training session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v>
      </c>
      <c r="E52" s="172" t="s">
        <v>60</v>
      </c>
      <c r="F52" s="231" t="str">
        <f>VLOOKUP($A52,Questions!B$3:T$256,12,FALSE)</f>
        <v>Yes</v>
      </c>
      <c r="G52" s="240"/>
      <c r="H52" s="232">
        <f>VLOOKUP(A52,Questions!B$25:T$295,16,TRUE)</f>
        <v>20</v>
      </c>
      <c r="I52" s="238"/>
    </row>
    <row r="53" spans="1:10" s="62" customFormat="1" ht="48" customHeight="1" x14ac:dyDescent="0.2">
      <c r="A53" s="67" t="str">
        <f>'HECVAT - Full | Vendor Response'!A49</f>
        <v>DOCU-09</v>
      </c>
      <c r="B53" s="67" t="str">
        <f>'HECVAT - Full | Vendor Response'!B49</f>
        <v>Do you have a documented change management process?</v>
      </c>
      <c r="C53" s="67" t="str">
        <f>'HECVAT - Full | Vendor Response'!C49</f>
        <v>Yes</v>
      </c>
      <c r="D53" s="161" t="str">
        <f>'HECVAT - Full | Vendor Response'!D49</f>
        <v xml:space="preserve"> Leepfrog follows internal change control guidelines and management practices for our systems, networks, and applications. We install all security patches which apply to our system when they are released.</v>
      </c>
      <c r="E53" s="172" t="s">
        <v>60</v>
      </c>
      <c r="F53" s="231" t="str">
        <f>VLOOKUP($A53,Questions!B$3:T$256,12,FALSE)</f>
        <v>Yes</v>
      </c>
      <c r="G53" s="240"/>
      <c r="H53" s="232">
        <f>VLOOKUP(A53,Questions!B$25:T$295,16,TRUE)</f>
        <v>20</v>
      </c>
      <c r="I53" s="238"/>
    </row>
    <row r="54" spans="1:10" s="62" customFormat="1" ht="48" customHeight="1" x14ac:dyDescent="0.2">
      <c r="A54" s="67" t="str">
        <f>'HECVAT - Full | Vendor Response'!A50</f>
        <v>DOCU-10</v>
      </c>
      <c r="B54" s="67" t="str">
        <f>'HECVAT - Full | Vendor Response'!B50</f>
        <v>Has a VPAT or ACR been created or updated for the product and version under consideration within the past year?</v>
      </c>
      <c r="C54" s="67" t="str">
        <f>'HECVAT - Full | Vendor Response'!C50</f>
        <v>Yes</v>
      </c>
      <c r="D54" s="161" t="str">
        <f>'HECVAT - Full | Vendor Response'!D50</f>
        <v xml:space="preserve"> see CLSS VPAT.pdf</v>
      </c>
      <c r="E54" s="172" t="s">
        <v>60</v>
      </c>
      <c r="F54" s="231" t="str">
        <f>VLOOKUP($A54,Questions!B$3:T$256,12,FALSE)</f>
        <v>Yes</v>
      </c>
      <c r="G54" s="240"/>
      <c r="H54" s="232">
        <f>VLOOKUP(A54,Questions!B$25:T$295,16,TRUE)</f>
        <v>20</v>
      </c>
      <c r="I54" s="238"/>
    </row>
    <row r="55" spans="1:10" s="62" customFormat="1" ht="48" customHeight="1" x14ac:dyDescent="0.2">
      <c r="A55" s="67" t="str">
        <f>'HECVAT - Full | Vendor Response'!A51</f>
        <v>DOCU-11</v>
      </c>
      <c r="B55" s="67" t="str">
        <f>'HECVAT - Full | Vendor Response'!B51</f>
        <v>Do you have documentation to support the accessibility features of your product?</v>
      </c>
      <c r="C55" s="67" t="str">
        <f>'HECVAT - Full | Vendor Response'!C51</f>
        <v>Yes</v>
      </c>
      <c r="D55" s="161" t="str">
        <f>'HECVAT - Full | Vendor Response'!D51</f>
        <v xml:space="preserve"> CourseLeaf products are designed to ensure that your content is available universally. This requires conformity to current accessibility standards that pertain to web-based applications, and a commitment to ensure content is usable for everyone regardless of their level of visual, hearing, motor or cognitive abilities. We understand the importance of allowing your students, faculty, and staff to use our software in a manner that enhances their education or ability to educate. In an effort to promote accessibility through our products and services, we utilize WCAG 2.1 Level AA (https://www.w3.org/TR/WCAG20-TECHS/). We’ve selected this as an internal benchmark for developing our applications because it currently provides the most comprehensive standards required for higher education institutions. These requirements influence how the front end (template) is constructed, as well as how core features are deployed.</v>
      </c>
      <c r="E55" s="172" t="s">
        <v>60</v>
      </c>
      <c r="F55" s="231" t="str">
        <f>VLOOKUP($A55,Questions!B$3:T$256,12,FALSE)</f>
        <v>Yes</v>
      </c>
      <c r="G55" s="240"/>
      <c r="H55" s="232">
        <f>VLOOKUP(A55,Questions!B$25:T$295,16,TRUE)</f>
        <v>20</v>
      </c>
      <c r="I55" s="238"/>
      <c r="J55" s="276"/>
    </row>
    <row r="56" spans="1:10" ht="48" customHeight="1" x14ac:dyDescent="0.2">
      <c r="A56" s="359" t="str">
        <f>'HECVAT - Full | Vendor Response'!A52:B52</f>
        <v xml:space="preserve">IT Accessibility </v>
      </c>
      <c r="B56" s="359"/>
      <c r="C56" s="154" t="s">
        <v>321</v>
      </c>
      <c r="D56" s="160" t="s">
        <v>48</v>
      </c>
      <c r="E56" s="162" t="s">
        <v>50</v>
      </c>
      <c r="F56" s="163" t="s">
        <v>322</v>
      </c>
      <c r="G56" s="154" t="s">
        <v>323</v>
      </c>
      <c r="H56" s="154" t="s">
        <v>324</v>
      </c>
      <c r="I56" s="164" t="s">
        <v>325</v>
      </c>
    </row>
    <row r="57" spans="1:10" s="62" customFormat="1" ht="48" customHeight="1" x14ac:dyDescent="0.2">
      <c r="A57" s="67" t="str">
        <f>'HECVAT - Full | Vendor Response'!A53</f>
        <v>ITAC-01</v>
      </c>
      <c r="B57" s="67" t="str">
        <f>'HECVAT - Full | Vendor Response'!B53</f>
        <v>Has a third-party expert conducted an audit of the most recent version of your product?</v>
      </c>
      <c r="C57" s="67" t="str">
        <f>'HECVAT - Full | Vendor Response'!C53</f>
        <v>No</v>
      </c>
      <c r="D57" s="161" t="str">
        <f>'HECVAT - Full | Vendor Response'!D53</f>
        <v xml:space="preserve"> Audits of our products are done both internally by Leepfrog staff, and externally by our collective client base. We utilize all feedback and audits to further improve our products for the greater higher education community. This process allows us to adapt to education-specific accessibility requirements and best practices, so all of our clients benefit collectively. We consider this a continuous process of improvement though research, training, and testing done throughout our organization.
If a particular third party audit is required or desired, Leepfrog is open to this negotiation. </v>
      </c>
      <c r="E57" s="172" t="s">
        <v>60</v>
      </c>
      <c r="F57" s="231" t="str">
        <f>VLOOKUP($A57,Questions!B$3:T$256,12,FALSE)</f>
        <v>Yes</v>
      </c>
      <c r="G57" s="240"/>
      <c r="H57" s="232">
        <f>VLOOKUP(A57,Questions!B$25:T$295,16,TRUE)</f>
        <v>25</v>
      </c>
      <c r="I57" s="238"/>
    </row>
    <row r="58" spans="1:10" s="62" customFormat="1" ht="48" customHeight="1" x14ac:dyDescent="0.2">
      <c r="A58" s="67" t="str">
        <f>'HECVAT - Full | Vendor Response'!A54</f>
        <v>ITAC-02</v>
      </c>
      <c r="B58" s="67" t="str">
        <f>'HECVAT - Full | Vendor Response'!B54</f>
        <v>Do you have a documented and implemented process for verifying accessibility conformance?</v>
      </c>
      <c r="C58" s="67" t="str">
        <f>'HECVAT - Full | Vendor Response'!C54</f>
        <v>Yes</v>
      </c>
      <c r="D58" s="161" t="str">
        <f>'HECVAT - Full | Vendor Response'!D54</f>
        <v xml:space="preserve"> CourseLeaf products are designed to ensure that your content is available universally. This requires conformity to current accessibility standards that pertain to web-based applications, and a commitment to ensure content is usable for everyone regardless of their level of visual, hearing, motor or cognitive abilities. We understand the importance of allowing your students, faculty, and staff to use our software in a manner that enhances their education or ability to educate. In an effort to promote accessibility through our products and services, we utilize WCAG 2.1 Level AA (https://www.w3.org/TR/WCAG20-TECHS/). We’ve selected this as an internal benchmark for developing our applications because it currently provides the most comprehensive standards required for higher education institutions. These requirements influence how the front end (template) is constructed, as well as how core features are deployed.</v>
      </c>
      <c r="E58" s="172" t="s">
        <v>60</v>
      </c>
      <c r="F58" s="231" t="str">
        <f>VLOOKUP($A58,Questions!B$3:T$256,12,FALSE)</f>
        <v>Yes</v>
      </c>
      <c r="G58" s="240"/>
      <c r="H58" s="232">
        <f>VLOOKUP(A58,Questions!B$25:T$295,16,TRUE)</f>
        <v>25</v>
      </c>
      <c r="I58" s="238"/>
    </row>
    <row r="59" spans="1:10" s="62" customFormat="1" ht="48" customHeight="1" x14ac:dyDescent="0.2">
      <c r="A59" s="67" t="str">
        <f>'HECVAT - Full | Vendor Response'!A55</f>
        <v>ITAC-03</v>
      </c>
      <c r="B59" s="67" t="str">
        <f>'HECVAT - Full | Vendor Response'!B55</f>
        <v>Have you adopted a technical or legal standard of conformance for the product in question?</v>
      </c>
      <c r="C59" s="67" t="str">
        <f>'HECVAT - Full | Vendor Response'!C55</f>
        <v>Yes</v>
      </c>
      <c r="D59" s="161" t="str">
        <f>'HECVAT - Full | Vendor Response'!D55</f>
        <v xml:space="preserve"> CourseLeaf stands out in the market and strictly adheres to the Section 508 accessibility requirements for "Web-based intranet and internet information and applications,” and we validate each CourseLeaf catalog site against WCAG 2.1 Level AA. We've selected this as our internal benchmark because it provides the highest standards for higher education institutions. These requirements influence how the front end (template) is constructed, as well as how some core features are deployed. We also have an ADA engagmenet with clients and routinely engage with the clients ADA teams.  That helps us evaluate new features, provides recommendations, and serves as reference specifically for accessibility questions from our clients.</v>
      </c>
      <c r="E59" s="172" t="s">
        <v>60</v>
      </c>
      <c r="F59" s="231" t="str">
        <f>VLOOKUP($A59,Questions!B$3:T$256,12,FALSE)</f>
        <v>Yes</v>
      </c>
      <c r="G59" s="240"/>
      <c r="H59" s="232">
        <f>VLOOKUP(A59,Questions!B$25:T$295,16,TRUE)</f>
        <v>25</v>
      </c>
      <c r="I59" s="238"/>
    </row>
    <row r="60" spans="1:10" s="62" customFormat="1" ht="48" customHeight="1" x14ac:dyDescent="0.2">
      <c r="A60" s="67" t="str">
        <f>'HECVAT - Full | Vendor Response'!A56</f>
        <v>ITAC-04</v>
      </c>
      <c r="B60" s="67" t="str">
        <f>'HECVAT - Full | Vendor Response'!B56</f>
        <v>Can you provide a current, detailed accessibility roadmap with delivery timelines?</v>
      </c>
      <c r="C60" s="67" t="str">
        <f>'HECVAT - Full | Vendor Response'!C56</f>
        <v>No</v>
      </c>
      <c r="D60" s="161" t="str">
        <f>'HECVAT - Full | Vendor Response'!D56</f>
        <v xml:space="preserve">We may develop and share an accessibility product roadmap in the future. </v>
      </c>
      <c r="E60" s="172" t="s">
        <v>60</v>
      </c>
      <c r="F60" s="231" t="str">
        <f>VLOOKUP($A60,Questions!B$3:T$256,12,FALSE)</f>
        <v>Yes</v>
      </c>
      <c r="G60" s="240"/>
      <c r="H60" s="232">
        <f>VLOOKUP(A60,Questions!B$25:T$295,16,TRUE)</f>
        <v>25</v>
      </c>
      <c r="I60" s="238"/>
    </row>
    <row r="61" spans="1:10" s="62" customFormat="1" ht="48" customHeight="1" x14ac:dyDescent="0.2">
      <c r="A61" s="67" t="str">
        <f>'HECVAT - Full | Vendor Response'!A57</f>
        <v>ITAC-05</v>
      </c>
      <c r="B61" s="67" t="str">
        <f>'HECVAT - Full | Vendor Response'!B57</f>
        <v>Do you expect your staff to maintain a current skill set in IT accessibility?</v>
      </c>
      <c r="C61" s="67" t="str">
        <f>'HECVAT - Full | Vendor Response'!C57</f>
        <v>Yes</v>
      </c>
      <c r="D61" s="161" t="str">
        <f>'HECVAT - Full | Vendor Response'!D57</f>
        <v>Our front end development team acts as our accessibility team and is responsible for conducting internal audits, responding to client feedback, and working with other internal departments to employ accessibility standards contextually within their areas. This team includes employees with specialized training and extensive experience in the field of accessibility. We ensure our expertise/skill sets remain current through active participation in Higher Education specific accessibility webinars presented by the IAAP, online training such as Deque, and participation in newsletter and forum communities. Our accessibility leads receive training from WebAIM.</v>
      </c>
      <c r="E61" s="172" t="s">
        <v>60</v>
      </c>
      <c r="F61" s="231" t="str">
        <f>VLOOKUP($A61,Questions!B$3:T$256,12,FALSE)</f>
        <v>Yes</v>
      </c>
      <c r="G61" s="240"/>
      <c r="H61" s="232">
        <f>VLOOKUP(A61,Questions!B$25:T$295,16,TRUE)</f>
        <v>25</v>
      </c>
      <c r="I61" s="238"/>
    </row>
    <row r="62" spans="1:10" s="62" customFormat="1" ht="48" customHeight="1" x14ac:dyDescent="0.2">
      <c r="A62" s="67" t="str">
        <f>'HECVAT - Full | Vendor Response'!A58</f>
        <v>ITAC-06</v>
      </c>
      <c r="B62" s="67" t="str">
        <f>'HECVAT - Full | Vendor Response'!B58</f>
        <v>Do you have a documented and implemented process for reporting and tracking accessibility issues?</v>
      </c>
      <c r="C62" s="67" t="str">
        <f>'HECVAT - Full | Vendor Response'!C58</f>
        <v>Yes</v>
      </c>
      <c r="D62" s="161" t="str">
        <f>'HECVAT - Full | Vendor Response'!D58</f>
        <v>When accessibility violations are found, they are ranked by severity and ease of correction. Often, an issue is easily resolved and corrected immediately. In cases requiring additional resources, employees from various departments work together to develop a remediation plan that includes a solution with appropriate timeline for resolution. Once a violation is remediated, the updated code is applied to our core software and becomes part of our normal monitoring, auditing, and testing processes. Some updates apply only to custom features that are not included in our core software.</v>
      </c>
      <c r="E62" s="172" t="s">
        <v>60</v>
      </c>
      <c r="F62" s="231" t="str">
        <f>VLOOKUP($A62,Questions!B$3:T$256,12,FALSE)</f>
        <v>Yes</v>
      </c>
      <c r="G62" s="240"/>
      <c r="H62" s="232">
        <f>VLOOKUP(A62,Questions!B$25:T$295,16,TRUE)</f>
        <v>25</v>
      </c>
      <c r="I62" s="238"/>
    </row>
    <row r="63" spans="1:10" s="62" customFormat="1" ht="48" customHeight="1" x14ac:dyDescent="0.2">
      <c r="A63" s="67" t="str">
        <f>'HECVAT - Full | Vendor Response'!A59</f>
        <v>ITAC-07</v>
      </c>
      <c r="B63" s="67" t="str">
        <f>'HECVAT - Full | Vendor Response'!B59</f>
        <v>Do you have documented processes and procedures for implementing accessibility into your development lifecycle?</v>
      </c>
      <c r="C63" s="67" t="str">
        <f>'HECVAT - Full | Vendor Response'!C59</f>
        <v>Yes</v>
      </c>
      <c r="D63" s="161" t="str">
        <f>'HECVAT - Full | Vendor Response'!D59</f>
        <v>As we develop new products or features, we test for accessibility by using both automated tools and manual testing. These tools include the WebAIM Accessibility Toolbar and Contrast checker, the aXe Accessibility scanning tool, the WCAG 2.1 Success Criteria Checklist and JAWs, NVDA, ChromeVox, and MacOS Voice Over Screen Readers.</v>
      </c>
      <c r="E63" s="172" t="s">
        <v>60</v>
      </c>
      <c r="F63" s="231" t="str">
        <f>VLOOKUP($A63,Questions!B$3:T$256,12,FALSE)</f>
        <v>Yes</v>
      </c>
      <c r="G63" s="240"/>
      <c r="H63" s="232">
        <f>VLOOKUP(A63,Questions!B$25:T$295,16,TRUE)</f>
        <v>25</v>
      </c>
      <c r="I63" s="238"/>
    </row>
    <row r="64" spans="1:10" s="62" customFormat="1" ht="48" customHeight="1" x14ac:dyDescent="0.2">
      <c r="A64" s="67" t="str">
        <f>'HECVAT - Full | Vendor Response'!A60</f>
        <v>ITAC-08</v>
      </c>
      <c r="B64" s="67" t="str">
        <f>'HECVAT - Full | Vendor Response'!B60</f>
        <v>Can all functions of the application or service be performed using only the keyboard?</v>
      </c>
      <c r="C64" s="67" t="str">
        <f>'HECVAT - Full | Vendor Response'!C60</f>
        <v>Yes</v>
      </c>
      <c r="D64" s="161" t="str">
        <f>'HECVAT - Full | Vendor Response'!D60</f>
        <v>CLSS is fully compliant.</v>
      </c>
      <c r="E64" s="172" t="s">
        <v>60</v>
      </c>
      <c r="F64" s="231" t="str">
        <f>VLOOKUP($A64,Questions!B$3:T$256,12,FALSE)</f>
        <v>Yes</v>
      </c>
      <c r="G64" s="240"/>
      <c r="H64" s="232">
        <f>VLOOKUP(A64,Questions!B$25:T$295,16,TRUE)</f>
        <v>25</v>
      </c>
      <c r="I64" s="238"/>
    </row>
    <row r="65" spans="1:10" s="62" customFormat="1" ht="48" customHeight="1" x14ac:dyDescent="0.2">
      <c r="A65" s="67" t="str">
        <f>'HECVAT - Full | Vendor Response'!A61</f>
        <v>ITAC-09</v>
      </c>
      <c r="B65" s="67" t="str">
        <f>'HECVAT - Full | Vendor Response'!B61</f>
        <v>Does your product rely on activating a special "accessibility mode," a "lite version," or accessing an alternate interface for accessibility purposes?</v>
      </c>
      <c r="C65" s="67" t="str">
        <f>'HECVAT - Full | Vendor Response'!C61</f>
        <v>No</v>
      </c>
      <c r="D65" s="161" t="str">
        <f>'HECVAT - Full | Vendor Response'!D61</f>
        <v xml:space="preserve"> </v>
      </c>
      <c r="E65" s="172" t="s">
        <v>60</v>
      </c>
      <c r="F65" s="231" t="str">
        <f>VLOOKUP($A65,Questions!B$3:T$256,12,FALSE)</f>
        <v>No</v>
      </c>
      <c r="G65" s="240"/>
      <c r="H65" s="232">
        <f>VLOOKUP(A65,Questions!B$25:T$295,16,TRUE)</f>
        <v>25</v>
      </c>
      <c r="I65" s="238"/>
      <c r="J65" s="276"/>
    </row>
    <row r="66" spans="1:10" ht="48" customHeight="1" x14ac:dyDescent="0.2">
      <c r="A66" s="359" t="str">
        <f>'HECVAT - Full | Vendor Response'!A62</f>
        <v>Assessment of Third Parties</v>
      </c>
      <c r="B66" s="359"/>
      <c r="C66" s="154" t="s">
        <v>321</v>
      </c>
      <c r="D66" s="160" t="s">
        <v>48</v>
      </c>
      <c r="E66" s="162" t="s">
        <v>50</v>
      </c>
      <c r="F66" s="163" t="s">
        <v>322</v>
      </c>
      <c r="G66" s="154" t="s">
        <v>323</v>
      </c>
      <c r="H66" s="154" t="s">
        <v>324</v>
      </c>
      <c r="I66" s="164" t="s">
        <v>325</v>
      </c>
    </row>
    <row r="67" spans="1:10" ht="48" customHeight="1" x14ac:dyDescent="0.2">
      <c r="A67" s="67" t="str">
        <f>'HECVAT - Full | Vendor Response'!A63</f>
        <v>THRD-01</v>
      </c>
      <c r="B67" s="67" t="str">
        <f>'HECVAT - Full | Vendor Response'!B63</f>
        <v>Do you perform security assessments of third-party companies with which you share data? (e.g., hosting providers, cloud services, PaaS, IaaS, SaaS)</v>
      </c>
      <c r="C67" s="153" t="str">
        <f>'HECVAT - Full | Vendor Response'!C63</f>
        <v>Yes</v>
      </c>
      <c r="D67" s="159" t="str">
        <f>'HECVAT - Full | Vendor Response'!D63</f>
        <v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v>
      </c>
      <c r="E67" s="172" t="s">
        <v>60</v>
      </c>
      <c r="F67" s="231" t="str">
        <f>VLOOKUP($A67,Questions!B$3:T$256,12,FALSE)</f>
        <v>Yes</v>
      </c>
      <c r="G67" s="240"/>
      <c r="H67" s="232">
        <f>VLOOKUP(A66,Questions!B$25:T$295,16,TRUE)</f>
        <v>25</v>
      </c>
      <c r="I67" s="238"/>
    </row>
    <row r="68" spans="1:10" ht="48" customHeight="1" x14ac:dyDescent="0.2">
      <c r="A68" s="152" t="str">
        <f>'HECVAT - Full | Vendor Response'!A64</f>
        <v>THRD-02</v>
      </c>
      <c r="B68" s="152" t="str">
        <f>'HECVAT - Full | Vendor Response'!B64</f>
        <v>Provide a brief description for why each of these third parties will have access to institutional data.</v>
      </c>
      <c r="C68" s="356" t="str">
        <f>'HECVAT - Full | Vendor Response'!C64</f>
        <v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v>
      </c>
      <c r="D68" s="357"/>
      <c r="E68" s="171" t="s">
        <v>60</v>
      </c>
      <c r="F68" s="233" t="s">
        <v>326</v>
      </c>
      <c r="G68" s="240"/>
      <c r="H68" s="234">
        <f>VLOOKUP(A67,Questions!B$25:T$295,16,TRUE)</f>
        <v>15</v>
      </c>
      <c r="I68" s="238"/>
    </row>
    <row r="69" spans="1:10" ht="48" customHeight="1" x14ac:dyDescent="0.2">
      <c r="A69" s="152" t="str">
        <f>'HECVAT - Full | Vendor Response'!A65</f>
        <v>THRD-03</v>
      </c>
      <c r="B69" s="152" t="str">
        <f>'HECVAT - Full | Vendor Response'!B65</f>
        <v>What legal agreements (i.e., contracts) do you have in place with these third parties that address liability in the event of a data breach?</v>
      </c>
      <c r="C69" s="356" t="str">
        <f>'HECVAT - Full | Vendor Response'!C65</f>
        <v xml:space="preserve">Leepfrog does not disclose this information. </v>
      </c>
      <c r="D69" s="357"/>
      <c r="E69" s="171" t="s">
        <v>60</v>
      </c>
      <c r="F69" s="233" t="s">
        <v>326</v>
      </c>
      <c r="G69" s="240"/>
      <c r="H69" s="234">
        <f>VLOOKUP(A68,Questions!B$25:T$295,16,TRUE)</f>
        <v>15</v>
      </c>
      <c r="I69" s="238"/>
    </row>
    <row r="70" spans="1:10" ht="48" customHeight="1" x14ac:dyDescent="0.2">
      <c r="A70" s="67" t="str">
        <f>'HECVAT - Full | Vendor Response'!A66</f>
        <v>THRD-04</v>
      </c>
      <c r="B70" s="67" t="str">
        <f>'HECVAT - Full | Vendor Response'!B66</f>
        <v>Do you have an implemented third-party management strategy?</v>
      </c>
      <c r="C70" s="153" t="str">
        <f>'HECVAT - Full | Vendor Response'!C66</f>
        <v>No</v>
      </c>
      <c r="D70" s="159" t="str">
        <f>'HECVAT - Full | Vendor Response'!D66</f>
        <v xml:space="preserve">Currently we do not have a third party management strategy in place. CourseLeaf does not require local installations of the software, additional plug-ins, or any third party software. </v>
      </c>
      <c r="E70" s="171" t="s">
        <v>60</v>
      </c>
      <c r="F70" s="231" t="str">
        <f>VLOOKUP($A70,Questions!B$3:T$256,12,FALSE)</f>
        <v>Yes</v>
      </c>
      <c r="G70" s="240"/>
      <c r="H70" s="232">
        <f>VLOOKUP(A68,Questions!B$25:T$295,16,TRUE)</f>
        <v>15</v>
      </c>
      <c r="I70" s="238"/>
    </row>
    <row r="71" spans="1:10" ht="48" customHeight="1" x14ac:dyDescent="0.2">
      <c r="A71" s="67" t="str">
        <f>'HECVAT - Full | Vendor Response'!A67</f>
        <v>THRD-05</v>
      </c>
      <c r="B71" s="67" t="str">
        <f>'HECVAT - Full | Vendor Response'!B67</f>
        <v>Do you have a process and implemented procedures for managing your hardware supply chain? (e.g., telecommunications equipment, export licensing, computing devices)</v>
      </c>
      <c r="C71" s="153" t="str">
        <f>'HECVAT - Full | Vendor Response'!C67</f>
        <v>Yes</v>
      </c>
      <c r="D71" s="159" t="str">
        <f>'HECVAT - Full | Vendor Response'!D67</f>
        <v>We procure IT hardware only from a small number of sources that we trust, and typically that we have been working with for years. We use a small number of well established hardware manufacturers such as Dell, Juniper and Supermicro. We regularly review federal recommendations for manufacturers who are not recommended for security reasons.</v>
      </c>
      <c r="E71" s="171" t="s">
        <v>60</v>
      </c>
      <c r="F71" s="231" t="str">
        <f>VLOOKUP($A71,Questions!B$3:T$256,12,FALSE)</f>
        <v>Yes</v>
      </c>
      <c r="G71" s="240"/>
      <c r="H71" s="232">
        <f>VLOOKUP(A69,Questions!B$25:T$295,16,TRUE)</f>
        <v>15</v>
      </c>
      <c r="I71" s="238"/>
      <c r="J71" s="275"/>
    </row>
    <row r="72" spans="1:10" ht="48" customHeight="1" x14ac:dyDescent="0.2">
      <c r="A72" s="359" t="str">
        <f>'HECVAT - Full | Vendor Response'!A68</f>
        <v>Consulting</v>
      </c>
      <c r="B72" s="359"/>
      <c r="C72" s="154" t="s">
        <v>321</v>
      </c>
      <c r="D72" s="160" t="s">
        <v>48</v>
      </c>
      <c r="E72" s="162" t="s">
        <v>50</v>
      </c>
      <c r="F72" s="163" t="s">
        <v>322</v>
      </c>
      <c r="G72" s="154" t="s">
        <v>323</v>
      </c>
      <c r="H72" s="154" t="s">
        <v>324</v>
      </c>
      <c r="I72" s="164" t="s">
        <v>325</v>
      </c>
    </row>
    <row r="73" spans="1:10" ht="48" customHeight="1" x14ac:dyDescent="0.2">
      <c r="A73" s="67" t="str">
        <f>'HECVAT - Full | Vendor Response'!A69</f>
        <v>CONS-01</v>
      </c>
      <c r="B73" s="67" t="str">
        <f>'HECVAT - Full | Vendor Response'!B69</f>
        <v>Will the consulting take place on-premises?</v>
      </c>
      <c r="C73" s="153" t="str">
        <f>'HECVAT - Full | Vendor Response'!C69</f>
        <v>Yes</v>
      </c>
      <c r="D73" s="159">
        <f>'HECVAT - Full | Vendor Response'!D69</f>
        <v>0</v>
      </c>
      <c r="E73" s="171" t="s">
        <v>60</v>
      </c>
      <c r="F73" s="231" t="str">
        <f>VLOOKUP($A73,Questions!B$3:T$256,12,FALSE)</f>
        <v>No</v>
      </c>
      <c r="G73" s="240"/>
      <c r="H73" s="232">
        <f>VLOOKUP(A72,Questions!B$25:T$295,16,TRUE)</f>
        <v>15</v>
      </c>
      <c r="I73" s="238"/>
    </row>
    <row r="74" spans="1:10" ht="48" customHeight="1" x14ac:dyDescent="0.2">
      <c r="A74" s="67" t="str">
        <f>'HECVAT - Full | Vendor Response'!A70</f>
        <v>CONS-02</v>
      </c>
      <c r="B74" s="67" t="str">
        <f>'HECVAT - Full | Vendor Response'!B70</f>
        <v>Will the consultant require access to the institution's network resources?</v>
      </c>
      <c r="C74" s="153" t="str">
        <f>'HECVAT - Full | Vendor Response'!C70</f>
        <v>No</v>
      </c>
      <c r="D74" s="159" t="str">
        <f>'HECVAT - Full | Vendor Response'!D70</f>
        <v xml:space="preserve">Consultants are equipped with company provided hotspots. </v>
      </c>
      <c r="E74" s="171" t="s">
        <v>60</v>
      </c>
      <c r="F74" s="231" t="str">
        <f>VLOOKUP($A74,Questions!B$3:T$256,12,FALSE)</f>
        <v>No</v>
      </c>
      <c r="G74" s="240"/>
      <c r="H74" s="232">
        <f>VLOOKUP(A73,Questions!B$25:T$295,16,TRUE)</f>
        <v>15</v>
      </c>
      <c r="I74" s="238"/>
    </row>
    <row r="75" spans="1:10" ht="48" customHeight="1" x14ac:dyDescent="0.2">
      <c r="A75" s="67" t="str">
        <f>'HECVAT - Full | Vendor Response'!A71</f>
        <v>CONS-03</v>
      </c>
      <c r="B75" s="67" t="str">
        <f>'HECVAT - Full | Vendor Response'!B71</f>
        <v>Will the consultant require access to hardware in the institution's data centers?</v>
      </c>
      <c r="C75" s="153" t="str">
        <f>'HECVAT - Full | Vendor Response'!C71</f>
        <v>No</v>
      </c>
      <c r="D75" s="159">
        <f>'HECVAT - Full | Vendor Response'!D71</f>
        <v>0</v>
      </c>
      <c r="E75" s="171" t="s">
        <v>60</v>
      </c>
      <c r="F75" s="231" t="str">
        <f>VLOOKUP($A75,Questions!B$3:T$256,12,FALSE)</f>
        <v>No</v>
      </c>
      <c r="G75" s="240"/>
      <c r="H75" s="232">
        <f>VLOOKUP(A74,Questions!B$25:T$295,16,TRUE)</f>
        <v>15</v>
      </c>
      <c r="I75" s="238"/>
    </row>
    <row r="76" spans="1:10" ht="48" customHeight="1" x14ac:dyDescent="0.2">
      <c r="A76" s="67" t="str">
        <f>'HECVAT - Full | Vendor Response'!A72</f>
        <v>CONS-04</v>
      </c>
      <c r="B76" s="67" t="str">
        <f>'HECVAT - Full | Vendor Response'!B72</f>
        <v>Will the consultant require an account within the institution's domain (@*.edu)?</v>
      </c>
      <c r="C76" s="153" t="str">
        <f>'HECVAT - Full | Vendor Response'!C72</f>
        <v>No</v>
      </c>
      <c r="D76" s="159">
        <f>'HECVAT - Full | Vendor Response'!D72</f>
        <v>0</v>
      </c>
      <c r="E76" s="171" t="s">
        <v>60</v>
      </c>
      <c r="F76" s="231" t="str">
        <f>VLOOKUP($A76,Questions!B$3:T$256,12,FALSE)</f>
        <v>No</v>
      </c>
      <c r="G76" s="240"/>
      <c r="H76" s="232">
        <f>VLOOKUP(A75,Questions!B$25:T$295,16,TRUE)</f>
        <v>15</v>
      </c>
      <c r="I76" s="238"/>
    </row>
    <row r="77" spans="1:10" ht="48" customHeight="1" x14ac:dyDescent="0.2">
      <c r="A77" s="67" t="str">
        <f>'HECVAT - Full | Vendor Response'!A73</f>
        <v>CONS-05</v>
      </c>
      <c r="B77" s="67" t="str">
        <f>'HECVAT - Full | Vendor Response'!B73</f>
        <v>Has the consultant received training on (sensitive, HIPAA, PCI, etc.) data handling?</v>
      </c>
      <c r="C77" s="153" t="str">
        <f>'HECVAT - Full | Vendor Response'!C73</f>
        <v>No</v>
      </c>
      <c r="D77" s="159" t="str">
        <f>'HECVAT - Full | Vendor Response'!D73</f>
        <v xml:space="preserve">No sensitive or protected data will be used. </v>
      </c>
      <c r="E77" s="171" t="s">
        <v>60</v>
      </c>
      <c r="F77" s="231" t="str">
        <f>VLOOKUP($A77,Questions!B$3:T$256,12,FALSE)</f>
        <v>Yes</v>
      </c>
      <c r="G77" s="240"/>
      <c r="H77" s="232">
        <f>VLOOKUP(A76,Questions!B$25:T$295,16,TRUE)</f>
        <v>15</v>
      </c>
      <c r="I77" s="238"/>
    </row>
    <row r="78" spans="1:10" ht="48" customHeight="1" x14ac:dyDescent="0.2">
      <c r="A78" s="67" t="str">
        <f>'HECVAT - Full | Vendor Response'!A74</f>
        <v>CONS-06</v>
      </c>
      <c r="B78" s="67" t="str">
        <f>'HECVAT - Full | Vendor Response'!B74</f>
        <v>Will any data be transferred to the consultant's possession?</v>
      </c>
      <c r="C78" s="153" t="str">
        <f>'HECVAT - Full | Vendor Response'!C74</f>
        <v>No</v>
      </c>
      <c r="D78" s="159">
        <f>'HECVAT - Full | Vendor Response'!D74</f>
        <v>0</v>
      </c>
      <c r="E78" s="171" t="s">
        <v>60</v>
      </c>
      <c r="F78" s="231" t="str">
        <f>VLOOKUP($A78,Questions!B$3:T$256,12,FALSE)</f>
        <v>No</v>
      </c>
      <c r="G78" s="240"/>
      <c r="H78" s="232">
        <f>VLOOKUP(A77,Questions!B$25:T$295,16,TRUE)</f>
        <v>15</v>
      </c>
      <c r="I78" s="238"/>
    </row>
    <row r="79" spans="1:10" ht="48" customHeight="1" x14ac:dyDescent="0.2">
      <c r="A79" s="67" t="str">
        <f>'HECVAT - Full | Vendor Response'!A75</f>
        <v>CONS-07</v>
      </c>
      <c r="B79" s="67" t="str">
        <f>'HECVAT - Full | Vendor Response'!B75</f>
        <v>Is it encrypted (at rest) while in the consultant's possession?</v>
      </c>
      <c r="C79" s="153">
        <f>'HECVAT - Full | Vendor Response'!C75</f>
        <v>0</v>
      </c>
      <c r="D79" s="159">
        <f>'HECVAT - Full | Vendor Response'!D75</f>
        <v>0</v>
      </c>
      <c r="E79" s="171" t="s">
        <v>60</v>
      </c>
      <c r="F79" s="231" t="str">
        <f>VLOOKUP($A79,Questions!B$3:T$256,12,FALSE)</f>
        <v>Yes</v>
      </c>
      <c r="G79" s="240"/>
      <c r="H79" s="232">
        <f>VLOOKUP(A78,Questions!B$25:T$295,16,TRUE)</f>
        <v>15</v>
      </c>
      <c r="I79" s="238"/>
    </row>
    <row r="80" spans="1:10" ht="48" customHeight="1" x14ac:dyDescent="0.2">
      <c r="A80" s="67" t="str">
        <f>'HECVAT - Full | Vendor Response'!A76</f>
        <v>CONS-08</v>
      </c>
      <c r="B80" s="67" t="str">
        <f>'HECVAT - Full | Vendor Response'!B76</f>
        <v>Will the consultant need remote access to the institution's network or systems?</v>
      </c>
      <c r="C80" s="153" t="str">
        <f>'HECVAT - Full | Vendor Response'!C76</f>
        <v>No</v>
      </c>
      <c r="D80" s="159">
        <f>'HECVAT - Full | Vendor Response'!D76</f>
        <v>0</v>
      </c>
      <c r="E80" s="171" t="s">
        <v>60</v>
      </c>
      <c r="F80" s="231" t="str">
        <f>VLOOKUP($A80,Questions!B$3:T$256,12,FALSE)</f>
        <v>No</v>
      </c>
      <c r="G80" s="240"/>
      <c r="H80" s="232">
        <f>VLOOKUP(A79,Questions!B$25:T$295,16,TRUE)</f>
        <v>15</v>
      </c>
      <c r="I80" s="238"/>
    </row>
    <row r="81" spans="1:10" ht="48" customHeight="1" x14ac:dyDescent="0.2">
      <c r="A81" s="67" t="str">
        <f>'HECVAT - Full | Vendor Response'!A77</f>
        <v>CONS-09</v>
      </c>
      <c r="B81" s="67" t="str">
        <f>'HECVAT - Full | Vendor Response'!B77</f>
        <v>Can we restrict that access based on source IP address?</v>
      </c>
      <c r="C81" s="153">
        <f>'HECVAT - Full | Vendor Response'!C77</f>
        <v>0</v>
      </c>
      <c r="D81" s="159">
        <f>'HECVAT - Full | Vendor Response'!D77</f>
        <v>0</v>
      </c>
      <c r="E81" s="171" t="s">
        <v>60</v>
      </c>
      <c r="F81" s="231" t="str">
        <f>VLOOKUP($A81,Questions!B$3:T$256,12,FALSE)</f>
        <v>Yes</v>
      </c>
      <c r="G81" s="240"/>
      <c r="H81" s="232">
        <f>VLOOKUP(A80,Questions!B$25:T$295,16,TRUE)</f>
        <v>15</v>
      </c>
      <c r="I81" s="238"/>
      <c r="J81" s="275"/>
    </row>
    <row r="82" spans="1:10" ht="48" customHeight="1" x14ac:dyDescent="0.2">
      <c r="A82" s="359" t="str">
        <f>'HECVAT - Full | Vendor Response'!A78</f>
        <v>Application/Service Security</v>
      </c>
      <c r="B82" s="359"/>
      <c r="C82" s="154" t="s">
        <v>321</v>
      </c>
      <c r="D82" s="160" t="s">
        <v>48</v>
      </c>
      <c r="E82" s="162" t="s">
        <v>50</v>
      </c>
      <c r="F82" s="163" t="s">
        <v>322</v>
      </c>
      <c r="G82" s="154" t="s">
        <v>323</v>
      </c>
      <c r="H82" s="154" t="s">
        <v>324</v>
      </c>
      <c r="I82" s="164" t="s">
        <v>325</v>
      </c>
    </row>
    <row r="83" spans="1:10" ht="48" customHeight="1" x14ac:dyDescent="0.2">
      <c r="A83" s="67" t="str">
        <f>'HECVAT - Full | Vendor Response'!A79</f>
        <v>APPL-01</v>
      </c>
      <c r="B83" s="67" t="str">
        <f>'HECVAT - Full | Vendor Response'!B79</f>
        <v>Are access controls for institutional accounts based on structured rules, such as role-based access control (RBAC), attribute-based access control (ABAC), or policy-based access control (PBAC)?</v>
      </c>
      <c r="C83" s="153" t="str">
        <f>'HECVAT - Full | Vendor Response'!C79</f>
        <v>Yes</v>
      </c>
      <c r="D83" s="159" t="str">
        <f>'HECVAT - Full | Vendor Response'!D79</f>
        <v>Access to the CourseLeaf solution is role-based; there are two types of authenticated users within CourseLeaf: administrators and users. Users may be grouped together under roles, either internally maintained with CourseLeaf’s role maintenance tool, or externally maintained using tools such as SAML attributes. The users and roles may be arranged and configured in a wide variety of ways, with scopes that apply to different levels of data. System access is granted based on functional necessity. Institution access to the software itself and various software functionality can be controlled by the institution directly.</v>
      </c>
      <c r="E83" s="171" t="s">
        <v>60</v>
      </c>
      <c r="F83" s="231" t="str">
        <f>VLOOKUP($A83,Questions!B$3:T$256,12,FALSE)</f>
        <v>Yes</v>
      </c>
      <c r="G83" s="240"/>
      <c r="H83" s="232">
        <f>VLOOKUP(A83,Questions!B$25:T$295,16,FALSE)</f>
        <v>25</v>
      </c>
      <c r="I83" s="238"/>
    </row>
    <row r="84" spans="1:10" ht="48" customHeight="1" x14ac:dyDescent="0.2">
      <c r="A84" s="67" t="str">
        <f>'HECVAT - Full | Vendor Response'!A80</f>
        <v>APPL-02</v>
      </c>
      <c r="B84" s="67" t="str">
        <f>'HECVAT - Full | Vendor Response'!B80</f>
        <v>Are access controls for staff within your organization based on structured rules, such as RBAC, ABAC, or PBAC?</v>
      </c>
      <c r="C84" s="153" t="str">
        <f>'HECVAT - Full | Vendor Response'!C80</f>
        <v>Yes</v>
      </c>
      <c r="D84" s="159" t="str">
        <f>'HECVAT - Full | Vendor Response'!D80</f>
        <v xml:space="preserve">CourseLeaf includes role based access control for system administrators. There are two types of authenticated users within CourseLeaf; administrators and users. </v>
      </c>
      <c r="E84" s="171" t="s">
        <v>60</v>
      </c>
      <c r="F84" s="231" t="str">
        <f>VLOOKUP($A84,Questions!B$3:T$256,12,FALSE)</f>
        <v>Yes</v>
      </c>
      <c r="G84" s="240"/>
      <c r="H84" s="232">
        <f>VLOOKUP(A84,Questions!B$25:T$295,16,FALSE)</f>
        <v>20</v>
      </c>
      <c r="I84" s="238"/>
    </row>
    <row r="85" spans="1:10" ht="48" customHeight="1" x14ac:dyDescent="0.2">
      <c r="A85" s="67" t="str">
        <f>'HECVAT - Full | Vendor Response'!A81</f>
        <v>APPL-03</v>
      </c>
      <c r="B85" s="67" t="str">
        <f>'HECVAT - Full | Vendor Response'!B81</f>
        <v>Does the system provide data input validation and error messages?</v>
      </c>
      <c r="C85" s="153" t="str">
        <f>'HECVAT - Full | Vendor Response'!C81</f>
        <v>Yes</v>
      </c>
      <c r="D85" s="159" t="str">
        <f>'HECVAT - Full | Vendor Response'!D81</f>
        <v xml:space="preserve">CourseLeaf provides data input validation and error messages through proprietary embedded accuracy tools in the software that compare course data in the system back to course data in the campus SIS. CourseLeaf ensures data integrity, flags inconsistencies, and regularly checks that all information presented in the system are consistent with the information in the SIS. Information that is inconsistent will be flagged in red boxes by CourseLeaf to allow users to reconcile the discrepancy. </v>
      </c>
      <c r="E85" s="171" t="s">
        <v>60</v>
      </c>
      <c r="F85" s="231" t="str">
        <f>VLOOKUP($A85,Questions!B$3:T$256,12,FALSE)</f>
        <v>Yes</v>
      </c>
      <c r="G85" s="240"/>
      <c r="H85" s="232">
        <f>VLOOKUP(A85,Questions!B$25:T$295,16,FALSE)</f>
        <v>20</v>
      </c>
      <c r="I85" s="238"/>
    </row>
    <row r="86" spans="1:10" ht="48" customHeight="1" x14ac:dyDescent="0.2">
      <c r="A86" s="67" t="str">
        <f>'HECVAT - Full | Vendor Response'!A82</f>
        <v>APPL-04</v>
      </c>
      <c r="B86" s="67" t="str">
        <f>'HECVAT - Full | Vendor Response'!B82</f>
        <v>Are you using a web application firewall (WAF)?</v>
      </c>
      <c r="C86" s="153" t="str">
        <f>'HECVAT - Full | Vendor Response'!C82</f>
        <v>No</v>
      </c>
      <c r="D86" s="159" t="str">
        <f>'HECVAT - Full | Vendor Response'!D82</f>
        <v>We use firewalls (built into the RHEL OS) as a host firewall to provide a stateless firewall along with fail2ban for intrusion protection from brute force attacks. We do not currently use a WAF.</v>
      </c>
      <c r="E86" s="171" t="s">
        <v>60</v>
      </c>
      <c r="F86" s="231" t="str">
        <f>VLOOKUP($A86,Questions!B$3:T$256,12,FALSE)</f>
        <v>Yes</v>
      </c>
      <c r="G86" s="240"/>
      <c r="H86" s="232">
        <f>VLOOKUP(A86,Questions!B$25:T$295,16,FALSE)</f>
        <v>25</v>
      </c>
      <c r="I86" s="238"/>
    </row>
    <row r="87" spans="1:10" ht="48" customHeight="1" x14ac:dyDescent="0.2">
      <c r="A87" s="67" t="str">
        <f>'HECVAT - Full | Vendor Response'!A83</f>
        <v>APPL-05</v>
      </c>
      <c r="B87" s="67" t="str">
        <f>'HECVAT - Full | Vendor Response'!B83</f>
        <v>Do you have a process and implemented procedures for managing your software supply chain (e.g., libraries, repositories, frameworks, etc.)</v>
      </c>
      <c r="C87" s="153" t="str">
        <f>'HECVAT - Full | Vendor Response'!C83</f>
        <v>Yes</v>
      </c>
      <c r="D87" s="159" t="str">
        <f>'HECVAT - Full | Vendor Response'!D83</f>
        <v xml:space="preserve">Managed through our internal CMS. </v>
      </c>
      <c r="E87" s="171" t="s">
        <v>60</v>
      </c>
      <c r="F87" s="231" t="str">
        <f>VLOOKUP($A87,Questions!B$3:T$256,12,FALSE)</f>
        <v>Yes</v>
      </c>
      <c r="G87" s="240"/>
      <c r="H87" s="232">
        <f>VLOOKUP(A87,Questions!B$25:T$295,16,FALSE)</f>
        <v>20</v>
      </c>
      <c r="I87" s="238"/>
    </row>
    <row r="88" spans="1:10" ht="48" customHeight="1" x14ac:dyDescent="0.2">
      <c r="A88" s="67" t="str">
        <f>'HECVAT - Full | Vendor Response'!A84</f>
        <v>APPL-06</v>
      </c>
      <c r="B88" s="67" t="str">
        <f>'HECVAT - Full | Vendor Response'!B84</f>
        <v>Are only currently supported operating system(s), software, and libraries leveraged by the system(s)/application(s) that will have access to institution's data?</v>
      </c>
      <c r="C88" s="153" t="str">
        <f>'HECVAT - Full | Vendor Response'!C84</f>
        <v>Yes</v>
      </c>
      <c r="D88" s="159" t="str">
        <f>'HECVAT - Full | Vendor Response'!D84</f>
        <v>The software functions on Windows, Mac, and Linux operating systems, and the web interface supports industry-standard browsers and devices through responsive design. The current and previous two releases of industry-standard browsers such as Firefox, Chrome, Safari, and Edge are supported. Please note these are our currently supported browser versions to date and are subject to change as older versions reach end-of-life support by their providers.</v>
      </c>
      <c r="E88" s="171" t="s">
        <v>60</v>
      </c>
      <c r="F88" s="231" t="str">
        <f>VLOOKUP($A88,Questions!B$3:T$256,12,FALSE)</f>
        <v>Yes</v>
      </c>
      <c r="G88" s="240"/>
      <c r="H88" s="232">
        <f>VLOOKUP(A88,Questions!B$25:T$295,16,FALSE)</f>
        <v>25</v>
      </c>
      <c r="I88" s="238"/>
    </row>
    <row r="89" spans="1:10" ht="48" customHeight="1" x14ac:dyDescent="0.2">
      <c r="A89" s="67" t="str">
        <f>'HECVAT - Full | Vendor Response'!A85</f>
        <v>APPL-07</v>
      </c>
      <c r="B89" s="67" t="str">
        <f>'HECVAT - Full | Vendor Response'!B85</f>
        <v>If mobile, is the application available from a trusted source (e.g., App Store, Google Play Store)?</v>
      </c>
      <c r="C89" s="153" t="str">
        <f>'HECVAT - Full | Vendor Response'!C85</f>
        <v>N/A</v>
      </c>
      <c r="D89" s="159">
        <f>'HECVAT - Full | Vendor Response'!D85</f>
        <v>0</v>
      </c>
      <c r="E89" s="171" t="s">
        <v>60</v>
      </c>
      <c r="F89" s="231" t="str">
        <f>VLOOKUP($A89,Questions!B$3:T$256,12,FALSE)</f>
        <v>Yes</v>
      </c>
      <c r="G89" s="240"/>
      <c r="H89" s="232">
        <f>VLOOKUP(A89,Questions!B$25:T$295,16,FALSE)</f>
        <v>15</v>
      </c>
      <c r="I89" s="238"/>
    </row>
    <row r="90" spans="1:10" ht="48" customHeight="1" x14ac:dyDescent="0.2">
      <c r="A90" s="67" t="str">
        <f>'HECVAT - Full | Vendor Response'!A86</f>
        <v>APPL-08</v>
      </c>
      <c r="B90" s="67" t="str">
        <f>'HECVAT - Full | Vendor Response'!B86</f>
        <v>Does your application require access to location or GPS data?</v>
      </c>
      <c r="C90" s="153" t="str">
        <f>'HECVAT - Full | Vendor Response'!C86</f>
        <v>No</v>
      </c>
      <c r="D90" s="159" t="str">
        <f>'HECVAT - Full | Vendor Response'!D86</f>
        <v xml:space="preserve">No future plans. </v>
      </c>
      <c r="E90" s="171" t="s">
        <v>60</v>
      </c>
      <c r="F90" s="231" t="str">
        <f>VLOOKUP($A90,Questions!B$3:T$256,12,FALSE)</f>
        <v>No</v>
      </c>
      <c r="G90" s="240"/>
      <c r="H90" s="232">
        <f>VLOOKUP(A90,Questions!B$25:T$295,16,FALSE)</f>
        <v>25</v>
      </c>
      <c r="I90" s="238"/>
    </row>
    <row r="91" spans="1:10" ht="48" customHeight="1" x14ac:dyDescent="0.2">
      <c r="A91" s="67" t="str">
        <f>'HECVAT - Full | Vendor Response'!A87</f>
        <v>APPL-09</v>
      </c>
      <c r="B91" s="67" t="str">
        <f>'HECVAT - Full | Vendor Response'!B87</f>
        <v>Does your application provide separation of duties between security administration, system administration, and standard user functions?</v>
      </c>
      <c r="C91" s="153" t="str">
        <f>'HECVAT - Full | Vendor Response'!C87</f>
        <v>Yes</v>
      </c>
      <c r="D91" s="159" t="str">
        <f>'HECVAT - Full | Vendor Response'!D87</f>
        <v xml:space="preserve">CourseLeaf includes administrator accounts, sub-admin accounts, super-user accounts, user accounts, and guest accounts. As institutional business requirements change, your CourseLeaf application administrators have full control of their sites and software settings with administrative tools designed for the task. CourseLeaf’s Role Management tool allows administrators to assign these administrative level permissions to appropriate users as needed. </v>
      </c>
      <c r="E91" s="171" t="s">
        <v>327</v>
      </c>
      <c r="F91" s="231" t="str">
        <f>VLOOKUP($A91,Questions!B$3:T$256,12,FALSE)</f>
        <v>Yes</v>
      </c>
      <c r="G91" s="240"/>
      <c r="H91" s="232">
        <f>VLOOKUP(A91,Questions!B$25:T$295,16,FALSE)</f>
        <v>40</v>
      </c>
      <c r="I91" s="238"/>
    </row>
    <row r="92" spans="1:10" ht="48" customHeight="1" x14ac:dyDescent="0.2">
      <c r="A92" s="67" t="str">
        <f>'HECVAT - Full | Vendor Response'!A88</f>
        <v>APPL-10</v>
      </c>
      <c r="B92" s="67" t="str">
        <f>'HECVAT - Full | Vendor Response'!B88</f>
        <v>Do you have a fully implemented policy or procedure that details how your employees obtain administrator access to institutional instance of the application?</v>
      </c>
      <c r="C92" s="153" t="str">
        <f>'HECVAT - Full | Vendor Response'!C88</f>
        <v>Yes</v>
      </c>
      <c r="D92" s="159" t="str">
        <f>'HECVAT - Full | Vendor Response'!D88</f>
        <v>Yes, upon employee account creation, termination or change in job title, authorization is reviewed for employee access to CourseLeaf client sites as part of a well defined written process. Access is only granted to those staff involved operationally in the site (e.g. development, implementation, software support).</v>
      </c>
      <c r="E92" s="171" t="s">
        <v>60</v>
      </c>
      <c r="F92" s="231" t="str">
        <f>VLOOKUP($A92,Questions!B$3:T$256,12,FALSE)</f>
        <v>Yes</v>
      </c>
      <c r="G92" s="240"/>
      <c r="H92" s="232">
        <f>VLOOKUP(A92,Questions!B$25:T$295,16,FALSE)</f>
        <v>10</v>
      </c>
      <c r="I92" s="238"/>
    </row>
    <row r="93" spans="1:10" ht="48" customHeight="1" x14ac:dyDescent="0.2">
      <c r="A93" s="67" t="str">
        <f>'HECVAT - Full | Vendor Response'!A89</f>
        <v>APPL-11</v>
      </c>
      <c r="B93" s="67" t="str">
        <f>'HECVAT - Full | Vendor Response'!B89</f>
        <v>Have your developers been trained in secure coding techniques?</v>
      </c>
      <c r="C93" s="153" t="str">
        <f>'HECVAT - Full | Vendor Response'!C89</f>
        <v>Yes</v>
      </c>
      <c r="D93" s="159" t="str">
        <f>'HECVAT - Full | Vendor Response'!D89</f>
        <v xml:space="preserve">All engineers at courseleaf participate in annual OWASP secure coding training and must pass an assessment at the end of the training. </v>
      </c>
      <c r="E93" s="171" t="s">
        <v>60</v>
      </c>
      <c r="F93" s="231" t="str">
        <f>VLOOKUP($A93,Questions!B$3:T$256,12,FALSE)</f>
        <v>Yes</v>
      </c>
      <c r="G93" s="240"/>
      <c r="H93" s="232">
        <f>VLOOKUP(A93,Questions!B$25:T$295,16,FALSE)</f>
        <v>20</v>
      </c>
      <c r="I93" s="238"/>
    </row>
    <row r="94" spans="1:10" ht="48" customHeight="1" x14ac:dyDescent="0.2">
      <c r="A94" s="67" t="str">
        <f>'HECVAT - Full | Vendor Response'!A90</f>
        <v>APPL-12</v>
      </c>
      <c r="B94" s="67" t="str">
        <f>'HECVAT - Full | Vendor Response'!B90</f>
        <v>Was your application developed using secure coding techniques?</v>
      </c>
      <c r="C94" s="153" t="str">
        <f>'HECVAT - Full | Vendor Response'!C90</f>
        <v>Yes</v>
      </c>
      <c r="D94" s="159" t="str">
        <f>'HECVAT - Full | Vendor Response'!D90</f>
        <v>Information security principles are designed into the product lifecycle.</v>
      </c>
      <c r="E94" s="171" t="s">
        <v>60</v>
      </c>
      <c r="F94" s="231" t="str">
        <f>VLOOKUP($A94,Questions!B$3:T$256,12,FALSE)</f>
        <v>Yes</v>
      </c>
      <c r="G94" s="240"/>
      <c r="H94" s="232">
        <f>VLOOKUP(A94,Questions!B$25:T$295,16,FALSE)</f>
        <v>20</v>
      </c>
      <c r="I94" s="238"/>
    </row>
    <row r="95" spans="1:10" ht="48" customHeight="1" x14ac:dyDescent="0.2">
      <c r="A95" s="67" t="str">
        <f>'HECVAT - Full | Vendor Response'!A91</f>
        <v>APPL-13</v>
      </c>
      <c r="B95" s="67" t="str">
        <f>'HECVAT - Full | Vendor Response'!B91</f>
        <v>Do you subject your code to static code analysis and/or static application security testing prior to release?</v>
      </c>
      <c r="C95" s="153" t="str">
        <f>'HECVAT - Full | Vendor Response'!C91</f>
        <v>Yes</v>
      </c>
      <c r="D95" s="159" t="str">
        <f>'HECVAT - Full | Vendor Response'!D91</f>
        <v>Information security principles are designed into the product lifecycle.</v>
      </c>
      <c r="E95" s="171" t="s">
        <v>60</v>
      </c>
      <c r="F95" s="231" t="str">
        <f>VLOOKUP($A95,Questions!B$3:T$256,12,FALSE)</f>
        <v>Yes</v>
      </c>
      <c r="G95" s="240"/>
      <c r="H95" s="232">
        <f>VLOOKUP(A95,Questions!B$25:T$295,16,FALSE)</f>
        <v>25</v>
      </c>
      <c r="I95" s="238"/>
    </row>
    <row r="96" spans="1:10" ht="48" customHeight="1" x14ac:dyDescent="0.2">
      <c r="A96" s="67" t="str">
        <f>'HECVAT - Full | Vendor Response'!A92</f>
        <v>APPL-14</v>
      </c>
      <c r="B96" s="67" t="str">
        <f>'HECVAT - Full | Vendor Response'!B92</f>
        <v>Do you have software testing processes (dynamic or static) that are established and followed?</v>
      </c>
      <c r="C96" s="153" t="str">
        <f>'HECVAT - Full | Vendor Response'!C92</f>
        <v>Yes</v>
      </c>
      <c r="D96" s="159" t="str">
        <f>'HECVAT - Full | Vendor Response'!D92</f>
        <v>Information security principles are designed into the product lifecycle.</v>
      </c>
      <c r="E96" s="171" t="s">
        <v>60</v>
      </c>
      <c r="F96" s="231" t="str">
        <f>VLOOKUP($A96,Questions!B$3:T$256,12,FALSE)</f>
        <v>Yes</v>
      </c>
      <c r="G96" s="240"/>
      <c r="H96" s="232">
        <f>VLOOKUP(A96,Questions!B$25:T$295,16,FALSE)</f>
        <v>25</v>
      </c>
      <c r="I96" s="238"/>
      <c r="J96" s="275"/>
    </row>
    <row r="97" spans="1:10" ht="48" customHeight="1" x14ac:dyDescent="0.2">
      <c r="A97" s="155" t="str">
        <f>'HECVAT - Full | Vendor Response'!A93</f>
        <v>Authentication, Authorization, and Accounting</v>
      </c>
      <c r="B97" s="156"/>
      <c r="C97" s="154" t="s">
        <v>321</v>
      </c>
      <c r="D97" s="160" t="s">
        <v>48</v>
      </c>
      <c r="E97" s="162" t="s">
        <v>50</v>
      </c>
      <c r="F97" s="163" t="s">
        <v>322</v>
      </c>
      <c r="G97" s="154" t="s">
        <v>323</v>
      </c>
      <c r="H97" s="154" t="s">
        <v>324</v>
      </c>
      <c r="I97" s="164" t="s">
        <v>325</v>
      </c>
    </row>
    <row r="98" spans="1:10" ht="48" customHeight="1" x14ac:dyDescent="0.2">
      <c r="A98" s="67" t="str">
        <f>'HECVAT - Full | Vendor Response'!A94</f>
        <v>AAAI-01</v>
      </c>
      <c r="B98" s="67" t="str">
        <f>'HECVAT - Full | Vendor Response'!B94</f>
        <v>Does your solution support single sign-on (SSO) protocols for user and administrator authentication?</v>
      </c>
      <c r="C98" s="153" t="str">
        <f>'HECVAT - Full | Vendor Response'!C94</f>
        <v>1) Yes</v>
      </c>
      <c r="D98" s="159" t="str">
        <f>'HECVAT - Full | Vendor Response'!D94</f>
        <v>Authentication is performed at the institution's Identity Management system. Password/passphrase complexity requirements provided by the institution are enforced. The system has password complexity or length limitations and/or restrictions, Documented password/passphrase reset procedures are in place and managed through system and/or customer support.</v>
      </c>
      <c r="E98" s="171" t="s">
        <v>60</v>
      </c>
      <c r="F98" s="231">
        <f>VLOOKUP($A98,Questions!B$3:T$256,12,FALSE)</f>
        <v>1</v>
      </c>
      <c r="G98" s="240"/>
      <c r="H98" s="232">
        <f>VLOOKUP(A98,Questions!B$25:T$295,16,FALSE)</f>
        <v>25</v>
      </c>
      <c r="I98" s="238"/>
    </row>
    <row r="99" spans="1:10" ht="105" customHeight="1" x14ac:dyDescent="0.2">
      <c r="A99" s="67" t="str">
        <f>'HECVAT - Full | Vendor Response'!A95</f>
        <v>AAAI-02</v>
      </c>
      <c r="B99" s="67" t="str">
        <f>'HECVAT - Full | Vendor Response'!B95</f>
        <v>Does your solution support local authentication protocols for user and administrator authentication?</v>
      </c>
      <c r="C99" s="153" t="str">
        <f>'HECVAT - Full | Vendor Response'!C95</f>
        <v>2) No</v>
      </c>
      <c r="D99" s="159" t="str">
        <f>'HECVAT - Full | Vendor Response'!D95</f>
        <v>CourseLeaf leverages the authentication protocols in use at the institution. CourseLeaf does include native accounts with userid and password created in CourseLeaf. However, it is our preference to utilize the Identity Management provided by the institution. CourseLeaf will use your existing campus login credentials. Authorizations for user accounts may be maintained in CourseLeaf, maintained in an external system and accessed from CourseLeaf, or maintained in an external system and imported into CourseLeaf.</v>
      </c>
      <c r="E99" s="171" t="s">
        <v>60</v>
      </c>
      <c r="F99" s="231">
        <f>VLOOKUP($A99,Questions!B$3:T$256,12,FALSE)</f>
        <v>1</v>
      </c>
      <c r="G99" s="240"/>
      <c r="H99" s="232">
        <f>VLOOKUP(A99,Questions!B$25:T$295,16,FALSE)</f>
        <v>25</v>
      </c>
      <c r="I99" s="238"/>
    </row>
    <row r="100" spans="1:10" ht="48" customHeight="1" x14ac:dyDescent="0.2">
      <c r="A100" s="67" t="str">
        <f>'HECVAT - Full | Vendor Response'!A96</f>
        <v>AAAI-03</v>
      </c>
      <c r="B100" s="67" t="str">
        <f>'HECVAT - Full | Vendor Response'!B96</f>
        <v>Can you enforce password/passphrase aging requirements?</v>
      </c>
      <c r="C100" s="153">
        <f>'HECVAT - Full | Vendor Response'!C96</f>
        <v>0</v>
      </c>
      <c r="D100" s="159">
        <f>'HECVAT - Full | Vendor Response'!D96</f>
        <v>0</v>
      </c>
      <c r="E100" s="171" t="s">
        <v>60</v>
      </c>
      <c r="F100" s="231" t="str">
        <f>VLOOKUP($A100,Questions!B$3:T$256,12,FALSE)</f>
        <v>Yes</v>
      </c>
      <c r="G100" s="240"/>
      <c r="H100" s="232">
        <f>VLOOKUP(A100,Questions!B$25:T$295,16,FALSE)</f>
        <v>20</v>
      </c>
      <c r="I100" s="238"/>
      <c r="J100" s="64">
        <f>VLOOKUP($A98,Questions!$B$18:$L$309,10,FALSE)</f>
        <v>1</v>
      </c>
    </row>
    <row r="101" spans="1:10" ht="48" customHeight="1" x14ac:dyDescent="0.2">
      <c r="A101" s="67" t="str">
        <f>'HECVAT - Full | Vendor Response'!A97</f>
        <v>AAAI-04</v>
      </c>
      <c r="B101" s="67" t="str">
        <f>'HECVAT - Full | Vendor Response'!B97</f>
        <v>Can you enforce password/passphrase complexity requirements (provided by the institution)?</v>
      </c>
      <c r="C101" s="153">
        <f>'HECVAT - Full | Vendor Response'!C97</f>
        <v>0</v>
      </c>
      <c r="D101" s="159">
        <f>'HECVAT - Full | Vendor Response'!D97</f>
        <v>0</v>
      </c>
      <c r="E101" s="171" t="s">
        <v>60</v>
      </c>
      <c r="F101" s="231" t="str">
        <f>VLOOKUP($A101,Questions!B$3:T$256,12,FALSE)</f>
        <v>Yes</v>
      </c>
      <c r="G101" s="240"/>
      <c r="H101" s="232">
        <f>VLOOKUP(A101,Questions!B$25:T$295,16,FALSE)</f>
        <v>40</v>
      </c>
      <c r="I101" s="238"/>
    </row>
    <row r="102" spans="1:10" ht="48" customHeight="1" x14ac:dyDescent="0.2">
      <c r="A102" s="67" t="str">
        <f>'HECVAT - Full | Vendor Response'!A98</f>
        <v>AAAI-05</v>
      </c>
      <c r="B102" s="67" t="str">
        <f>'HECVAT - Full | Vendor Response'!B98</f>
        <v>Does the system have password complexity or length limitations and/or restrictions?</v>
      </c>
      <c r="C102" s="153">
        <f>'HECVAT - Full | Vendor Response'!C98</f>
        <v>0</v>
      </c>
      <c r="D102" s="159">
        <f>'HECVAT - Full | Vendor Response'!D98</f>
        <v>0</v>
      </c>
      <c r="E102" s="171" t="s">
        <v>60</v>
      </c>
      <c r="F102" s="231" t="str">
        <f>VLOOKUP($A102,Questions!B$3:T$256,12,FALSE)</f>
        <v>No</v>
      </c>
      <c r="G102" s="240"/>
      <c r="H102" s="232">
        <f>VLOOKUP(A102,Questions!B$25:T$295,16,FALSE)</f>
        <v>40</v>
      </c>
      <c r="I102" s="238"/>
    </row>
    <row r="103" spans="1:10" ht="48" customHeight="1" x14ac:dyDescent="0.2">
      <c r="A103" s="67" t="str">
        <f>'HECVAT - Full | Vendor Response'!A99</f>
        <v>AAAI-06</v>
      </c>
      <c r="B103" s="67" t="str">
        <f>'HECVAT - Full | Vendor Response'!B99</f>
        <v>Do you have documented password/passphrase reset procedures that are currently implemented in the system and/or customer support?</v>
      </c>
      <c r="C103" s="153">
        <f>'HECVAT - Full | Vendor Response'!C99</f>
        <v>0</v>
      </c>
      <c r="D103" s="159">
        <f>'HECVAT - Full | Vendor Response'!D99</f>
        <v>0</v>
      </c>
      <c r="E103" s="171" t="s">
        <v>60</v>
      </c>
      <c r="F103" s="231" t="str">
        <f>VLOOKUP($A103,Questions!B$3:T$256,12,FALSE)</f>
        <v>Yes</v>
      </c>
      <c r="G103" s="240"/>
      <c r="H103" s="232">
        <f>VLOOKUP(A103,Questions!B$25:T$295,16,FALSE)</f>
        <v>25</v>
      </c>
      <c r="I103" s="238"/>
    </row>
    <row r="104" spans="1:10" ht="48" customHeight="1" x14ac:dyDescent="0.2">
      <c r="A104" s="67" t="str">
        <f>'HECVAT - Full | Vendor Response'!A100</f>
        <v>AAAI-07</v>
      </c>
      <c r="B104" s="67" t="str">
        <f>'HECVAT - Full | Vendor Response'!B100</f>
        <v>Does your organization participate in InCommon or another eduGAIN-affiliated trust federation?</v>
      </c>
      <c r="C104" s="153" t="str">
        <f>'HECVAT - Full | Vendor Response'!C100</f>
        <v>Yes</v>
      </c>
      <c r="D104" s="159" t="str">
        <f>'HECVAT - Full | Vendor Response'!D100</f>
        <v>We support most SAML2 Identity Providers. SAML2 Identity providers must support comprehensive SAML2 features such as multiple AssertionConsumerService attributes for a single entityID. For ease of integration and support, we recommend federation through InCommon or another EduGAIN member federation.</v>
      </c>
      <c r="E104" s="171" t="s">
        <v>60</v>
      </c>
      <c r="F104" s="231" t="str">
        <f>VLOOKUP($A104,Questions!B$3:T$256,12,FALSE)</f>
        <v>Yes</v>
      </c>
      <c r="G104" s="240"/>
      <c r="H104" s="232">
        <f>VLOOKUP(A104,Questions!B$25:T$295,16,FALSE)</f>
        <v>40</v>
      </c>
      <c r="I104" s="238"/>
    </row>
    <row r="105" spans="1:10" ht="48" customHeight="1" x14ac:dyDescent="0.2">
      <c r="A105" s="67" t="str">
        <f>'HECVAT - Full | Vendor Response'!A101</f>
        <v>AAAI-08</v>
      </c>
      <c r="B105" s="67" t="str">
        <f>'HECVAT - Full | Vendor Response'!B101</f>
        <v>Does your application support integration with other authentication and authorization systems?</v>
      </c>
      <c r="C105" s="153" t="str">
        <f>'HECVAT - Full | Vendor Response'!C101</f>
        <v>Yes</v>
      </c>
      <c r="D105" s="159" t="str">
        <f>'HECVAT - Full | Vendor Response'!D101</f>
        <v>CourseLeaf integrates with authentication systems that support SAML (federated with InCommon), CAS and LDAP. This includes third party services that are compliant with these standards.</v>
      </c>
      <c r="E105" s="171" t="s">
        <v>60</v>
      </c>
      <c r="F105" s="231" t="str">
        <f>VLOOKUP($A105,Questions!B$3:T$256,12,FALSE)</f>
        <v>Yes</v>
      </c>
      <c r="G105" s="240"/>
      <c r="H105" s="232">
        <f>VLOOKUP(A105,Questions!B$25:T$295,16,FALSE)</f>
        <v>20</v>
      </c>
      <c r="I105" s="238"/>
    </row>
    <row r="106" spans="1:10" ht="48" customHeight="1" x14ac:dyDescent="0.2">
      <c r="A106" s="67" t="str">
        <f>'HECVAT - Full | Vendor Response'!A102</f>
        <v>AAAI-09</v>
      </c>
      <c r="B106" s="67" t="str">
        <f>'HECVAT - Full | Vendor Response'!B102</f>
        <v>Does your solution support any of the following web SSO standards? [e.g., SAML2 (with redirect flow), OIDC, CAS, or other]</v>
      </c>
      <c r="C106" s="153" t="str">
        <f>'HECVAT - Full | Vendor Response'!C102</f>
        <v>Yes</v>
      </c>
      <c r="D106" s="159" t="str">
        <f>'HECVAT - Full | Vendor Response'!D102</f>
        <v>Yes, we support SAML2 and CAS, and count hundreds of implementations with integration of each type. We are federated with InCommon and recommend (but do not require) federation when possible for SAML2 deployments.</v>
      </c>
      <c r="E106" s="171" t="s">
        <v>60</v>
      </c>
      <c r="F106" s="231" t="str">
        <f>VLOOKUP($A106,Questions!B$3:T$256,12,FALSE)</f>
        <v>Yes</v>
      </c>
      <c r="G106" s="240"/>
      <c r="H106" s="232">
        <f>VLOOKUP(A106,Questions!B$25:T$295,16,FALSE)</f>
        <v>15</v>
      </c>
      <c r="I106" s="238"/>
    </row>
    <row r="107" spans="1:10" ht="48" customHeight="1" x14ac:dyDescent="0.2">
      <c r="A107" s="67" t="str">
        <f>'HECVAT - Full | Vendor Response'!A103</f>
        <v>AAAI-10</v>
      </c>
      <c r="B107" s="67" t="str">
        <f>'HECVAT - Full | Vendor Response'!B103</f>
        <v>Do you support differentiation between email address and user identifier?</v>
      </c>
      <c r="C107" s="153" t="str">
        <f>'HECVAT - Full | Vendor Response'!C103</f>
        <v>Yes</v>
      </c>
      <c r="D107" s="159" t="str">
        <f>'HECVAT - Full | Vendor Response'!D103</f>
        <v xml:space="preserve">Authentication is performed at the institution's Identity Management system. CourseLeaf will use your existing campus login credentials. </v>
      </c>
      <c r="E107" s="171" t="s">
        <v>60</v>
      </c>
      <c r="F107" s="231" t="str">
        <f>VLOOKUP($A107,Questions!B$3:T$256,12,FALSE)</f>
        <v>Yes</v>
      </c>
      <c r="G107" s="240"/>
      <c r="H107" s="232">
        <f>VLOOKUP(A107,Questions!B$25:T$295,16,FALSE)</f>
        <v>15</v>
      </c>
      <c r="I107" s="238"/>
    </row>
    <row r="108" spans="1:10" ht="48" customHeight="1" x14ac:dyDescent="0.2">
      <c r="A108" s="67" t="str">
        <f>'HECVAT - Full | Vendor Response'!A104</f>
        <v>AAAI-11</v>
      </c>
      <c r="B108" s="67" t="str">
        <f>'HECVAT - Full | Vendor Response'!B104</f>
        <v>Do you allow the customer to specify attribute mappings for any needed information beyond a user identifier? (e.g., Reference eduPerson, ePPA/ePPN/ePE)</v>
      </c>
      <c r="C108" s="153" t="str">
        <f>'HECVAT - Full | Vendor Response'!C104</f>
        <v>Yes</v>
      </c>
      <c r="D108" s="159" t="str">
        <f>'HECVAT - Full | Vendor Response'!D104</f>
        <v>We support mapping arbitrary attributes to user identifier, and we also support (but do not require) attribute membership for site authorization.</v>
      </c>
      <c r="E108" s="171" t="s">
        <v>60</v>
      </c>
      <c r="F108" s="231" t="str">
        <f>VLOOKUP($A108,Questions!B$3:T$256,12,FALSE)</f>
        <v>Yes</v>
      </c>
      <c r="G108" s="240"/>
      <c r="H108" s="232">
        <f>VLOOKUP(A108,Questions!B$25:T$295,16,FALSE)</f>
        <v>20</v>
      </c>
      <c r="I108" s="238"/>
    </row>
    <row r="109" spans="1:10" ht="48" customHeight="1" x14ac:dyDescent="0.2">
      <c r="A109" s="67" t="str">
        <f>'HECVAT - Full | Vendor Response'!A105</f>
        <v>AAAI-12</v>
      </c>
      <c r="B109" s="67" t="str">
        <f>'HECVAT - Full | Vendor Response'!B105</f>
        <v>If you don't support SSO, does your application and/or user-frontend/portal support multi-factor authentication? (e.g., Duo, Google Authenticator, OTP, etc.)</v>
      </c>
      <c r="C109" s="153">
        <f>'HECVAT - Full | Vendor Response'!C105</f>
        <v>0</v>
      </c>
      <c r="D109" s="159">
        <f>'HECVAT - Full | Vendor Response'!D105</f>
        <v>0</v>
      </c>
      <c r="E109" s="171" t="s">
        <v>60</v>
      </c>
      <c r="F109" s="231" t="str">
        <f>VLOOKUP($A109,Questions!B$3:T$256,12,FALSE)</f>
        <v>Yes</v>
      </c>
      <c r="G109" s="240"/>
      <c r="H109" s="232">
        <f>VLOOKUP(A109,Questions!B$25:T$295,16,FALSE)</f>
        <v>15</v>
      </c>
      <c r="I109" s="238"/>
    </row>
    <row r="110" spans="1:10" ht="48" customHeight="1" x14ac:dyDescent="0.2">
      <c r="A110" s="67" t="str">
        <f>'HECVAT - Full | Vendor Response'!A106</f>
        <v>AAAI-13</v>
      </c>
      <c r="B110" s="67" t="str">
        <f>'HECVAT - Full | Vendor Response'!B106</f>
        <v>Does your application automatically lock the session or log-out an account after a period of inactivity?</v>
      </c>
      <c r="C110" s="153" t="str">
        <f>'HECVAT - Full | Vendor Response'!C106</f>
        <v>Yes</v>
      </c>
      <c r="D110" s="159" t="str">
        <f>'HECVAT - Full | Vendor Response'!D106</f>
        <v>CourseLeaf will log out any user that has been logged in for more than 24 hours.</v>
      </c>
      <c r="E110" s="171" t="s">
        <v>60</v>
      </c>
      <c r="F110" s="231" t="str">
        <f>VLOOKUP($A110,Questions!B$3:T$256,12,FALSE)</f>
        <v>Yes</v>
      </c>
      <c r="G110" s="240"/>
      <c r="H110" s="232">
        <f>VLOOKUP(A110,Questions!B$25:T$295,16,FALSE)</f>
        <v>15</v>
      </c>
      <c r="I110" s="238"/>
    </row>
    <row r="111" spans="1:10" ht="48" customHeight="1" x14ac:dyDescent="0.2">
      <c r="A111" s="67" t="str">
        <f>'HECVAT - Full | Vendor Response'!A107</f>
        <v>AAAI-14</v>
      </c>
      <c r="B111" s="67" t="str">
        <f>'HECVAT - Full | Vendor Response'!B107</f>
        <v>Are there any passwords/passphrases hard-coded into your systems or products?</v>
      </c>
      <c r="C111" s="153" t="str">
        <f>'HECVAT - Full | Vendor Response'!C107</f>
        <v>No</v>
      </c>
      <c r="D111" s="159">
        <f>'HECVAT - Full | Vendor Response'!D107</f>
        <v>0</v>
      </c>
      <c r="E111" s="171" t="s">
        <v>60</v>
      </c>
      <c r="F111" s="231" t="str">
        <f>VLOOKUP($A111,Questions!B$3:T$256,12,FALSE)</f>
        <v>No</v>
      </c>
      <c r="G111" s="240"/>
      <c r="H111" s="232">
        <f>VLOOKUP(A111,Questions!B$25:T$295,16,FALSE)</f>
        <v>25</v>
      </c>
      <c r="I111" s="238"/>
    </row>
    <row r="112" spans="1:10" ht="48" customHeight="1" x14ac:dyDescent="0.2">
      <c r="A112" s="67" t="str">
        <f>'HECVAT - Full | Vendor Response'!A108</f>
        <v>AAAI-15</v>
      </c>
      <c r="B112" s="67" t="str">
        <f>'HECVAT - Full | Vendor Response'!B108</f>
        <v>Are you storing any passwords in plaintext?</v>
      </c>
      <c r="C112" s="153" t="str">
        <f>'HECVAT - Full | Vendor Response'!C108</f>
        <v>No</v>
      </c>
      <c r="D112" s="159">
        <f>'HECVAT - Full | Vendor Response'!D108</f>
        <v>0</v>
      </c>
      <c r="E112" s="171" t="s">
        <v>60</v>
      </c>
      <c r="F112" s="231" t="str">
        <f>VLOOKUP($A112,Questions!B$3:T$256,12,FALSE)</f>
        <v>No</v>
      </c>
      <c r="G112" s="240"/>
      <c r="H112" s="232">
        <f>VLOOKUP(A112,Questions!B$25:T$295,16,FALSE)</f>
        <v>25</v>
      </c>
      <c r="I112" s="238"/>
    </row>
    <row r="113" spans="1:10" ht="48" customHeight="1" x14ac:dyDescent="0.2">
      <c r="A113" s="67" t="str">
        <f>'HECVAT - Full | Vendor Response'!A109</f>
        <v>AAAI-16</v>
      </c>
      <c r="B113" s="67" t="str">
        <f>'HECVAT - Full | Vendor Response'!B109</f>
        <v>Does your application support directory integration for user accounts?</v>
      </c>
      <c r="C113" s="153" t="str">
        <f>'HECVAT - Full | Vendor Response'!C109</f>
        <v>Yes</v>
      </c>
      <c r="D113" s="159" t="str">
        <f>'HECVAT - Full | Vendor Response'!D109</f>
        <v xml:space="preserve">Authentication is performed at the institution's Identity Management system. CourseLeaf will use your existing campus login credentials. </v>
      </c>
      <c r="E113" s="171" t="s">
        <v>60</v>
      </c>
      <c r="F113" s="231" t="str">
        <f>VLOOKUP($A113,Questions!B$3:T$256,12,FALSE)</f>
        <v>Yes</v>
      </c>
      <c r="G113" s="240"/>
      <c r="H113" s="232">
        <f>VLOOKUP(A113,Questions!B$25:T$295,16,FALSE)</f>
        <v>20</v>
      </c>
      <c r="I113" s="238"/>
    </row>
    <row r="114" spans="1:10" ht="48" customHeight="1" x14ac:dyDescent="0.2">
      <c r="A114" s="67" t="str">
        <f>'HECVAT - Full | Vendor Response'!A110</f>
        <v>AAAI-17</v>
      </c>
      <c r="B114" s="67" t="str">
        <f>'HECVAT - Full | Vendor Response'!B110</f>
        <v>Are audit logs available that include AT LEAST all of the following: login, logout, actions performed, and source IP address?</v>
      </c>
      <c r="C114" s="153" t="str">
        <f>'HECVAT - Full | Vendor Response'!C110</f>
        <v>Yes</v>
      </c>
      <c r="D114" s="159" t="str">
        <f>'HECVAT - Full | Vendor Response'!D110</f>
        <v>Audit logs include login, logout, detail on actions performed, the source IP address.</v>
      </c>
      <c r="E114" s="171" t="s">
        <v>60</v>
      </c>
      <c r="F114" s="231" t="str">
        <f>VLOOKUP($A114,Questions!B$3:T$256,12,FALSE)</f>
        <v>Yes</v>
      </c>
      <c r="G114" s="240"/>
      <c r="H114" s="232">
        <f>VLOOKUP(A114,Questions!B$25:T$295,16,FALSE)</f>
        <v>25</v>
      </c>
      <c r="I114" s="238"/>
    </row>
    <row r="115" spans="1:10" ht="48" customHeight="1" x14ac:dyDescent="0.2">
      <c r="A115" s="152" t="str">
        <f>'HECVAT - Full | Vendor Response'!A111</f>
        <v>AAAI-18</v>
      </c>
      <c r="B115" s="152" t="str">
        <f>'HECVAT - Full | Vendor Response'!B111</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5" s="356" t="str">
        <f>'HECVAT - Full | Vendor Response'!C111</f>
        <v>CourseLeaf’s primary log file includes date/time, entry type, user name, data target, data action, remote IP address, and ID of the full request. The full request includes data elements, name of the server within the cluster processing the request, full parameters sent to the data action, and many other useful elements.</v>
      </c>
      <c r="D115" s="357"/>
      <c r="E115" s="171" t="s">
        <v>60</v>
      </c>
      <c r="F115" s="233" t="s">
        <v>326</v>
      </c>
      <c r="G115" s="240"/>
      <c r="H115" s="234">
        <f>VLOOKUP(A115,Questions!B$25:T$295,16,FALSE)</f>
        <v>25</v>
      </c>
      <c r="I115" s="238"/>
    </row>
    <row r="116" spans="1:10" ht="114.95" customHeight="1" x14ac:dyDescent="0.2">
      <c r="A116" s="152" t="str">
        <f>'HECVAT - Full | Vendor Response'!A112</f>
        <v>AAAI-19</v>
      </c>
      <c r="B116" s="152" t="str">
        <f>'HECVAT - Full | Vendor Response'!B112</f>
        <v>Describe or provide a reference to the retention period for those logs, how logs are protected, and whether they are accessible to the customer (and if so, how).</v>
      </c>
      <c r="C116" s="356" t="str">
        <f>'HECVAT - Full | Vendor Response'!C112</f>
        <v>Retained throughout the life of the contract.</v>
      </c>
      <c r="D116" s="357"/>
      <c r="E116" s="171" t="s">
        <v>60</v>
      </c>
      <c r="F116" s="233" t="s">
        <v>326</v>
      </c>
      <c r="G116" s="240"/>
      <c r="H116" s="234">
        <f>VLOOKUP(A116,Questions!B$25:T$295,16,FALSE)</f>
        <v>25</v>
      </c>
      <c r="I116" s="238"/>
      <c r="J116" s="275"/>
    </row>
    <row r="117" spans="1:10" ht="48" customHeight="1" x14ac:dyDescent="0.2">
      <c r="A117" s="157" t="str">
        <f>'HECVAT - Full | Vendor Response'!A113</f>
        <v>BCP - Respond to as many questions below as possible.</v>
      </c>
      <c r="B117" s="157"/>
      <c r="C117" s="154" t="s">
        <v>321</v>
      </c>
      <c r="D117" s="160" t="s">
        <v>48</v>
      </c>
      <c r="E117" s="162" t="s">
        <v>50</v>
      </c>
      <c r="F117" s="163" t="s">
        <v>322</v>
      </c>
      <c r="G117" s="154" t="s">
        <v>323</v>
      </c>
      <c r="H117" s="154" t="s">
        <v>324</v>
      </c>
      <c r="I117" s="164" t="s">
        <v>325</v>
      </c>
    </row>
    <row r="118" spans="1:10" ht="48" customHeight="1" x14ac:dyDescent="0.2">
      <c r="A118" s="67" t="str">
        <f>'HECVAT - Full | Vendor Response'!A114</f>
        <v>BCPL-01</v>
      </c>
      <c r="B118" s="67" t="str">
        <f>'HECVAT - Full | Vendor Response'!B114</f>
        <v>Is an owner assigned who is responsible for the maintenance and review of the Business Continuity Plan?</v>
      </c>
      <c r="C118" s="153" t="str">
        <f>'HECVAT - Full | Vendor Response'!C114</f>
        <v>Yes</v>
      </c>
      <c r="D118" s="159" t="str">
        <f>'HECVAT - Full | Vendor Response'!D114</f>
        <v xml:space="preserve">Leepfrog maintains a detailed DR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v>
      </c>
      <c r="E118" s="171" t="s">
        <v>60</v>
      </c>
      <c r="F118" s="231" t="str">
        <f>VLOOKUP(A118,Questions!B$3:T$256,12,FALSE)</f>
        <v>Yes</v>
      </c>
      <c r="G118" s="240"/>
      <c r="H118" s="232">
        <f>VLOOKUP(A118,Questions!B$25:T$295,16,FALSE)</f>
        <v>20</v>
      </c>
      <c r="I118" s="238"/>
    </row>
    <row r="119" spans="1:10" ht="48" customHeight="1" x14ac:dyDescent="0.2">
      <c r="A119" s="67" t="str">
        <f>'HECVAT - Full | Vendor Response'!A115</f>
        <v>BCPL-02</v>
      </c>
      <c r="B119" s="67" t="str">
        <f>'HECVAT - Full | Vendor Response'!B115</f>
        <v>Is there a defined problem/issue escalation plan in your BCP for impacted clients?</v>
      </c>
      <c r="C119" s="153" t="str">
        <f>'HECVAT - Full | Vendor Response'!C115</f>
        <v>Yes</v>
      </c>
      <c r="D119" s="159" t="str">
        <f>'HECVAT - Full | Vendor Response'!D115</f>
        <v xml:space="preserve">Leepfrog maintains a dedicated escalation email address which serves as a way for clients to direct urgent support issues to support management for resolution. </v>
      </c>
      <c r="E119" s="171" t="s">
        <v>60</v>
      </c>
      <c r="F119" s="231" t="str">
        <f>VLOOKUP($A119,Questions!B$3:T$256,12,FALSE)</f>
        <v>Yes</v>
      </c>
      <c r="G119" s="240"/>
      <c r="H119" s="232">
        <f>VLOOKUP(A119,Questions!B$25:T$295,16,FALSE)</f>
        <v>20</v>
      </c>
      <c r="I119" s="238"/>
    </row>
    <row r="120" spans="1:10" ht="48" customHeight="1" x14ac:dyDescent="0.2">
      <c r="A120" s="67" t="str">
        <f>'HECVAT - Full | Vendor Response'!A116</f>
        <v>BCPL-03</v>
      </c>
      <c r="B120" s="67" t="str">
        <f>'HECVAT - Full | Vendor Response'!B116</f>
        <v>Is there a documented communication plan in your BCP for impacted clients?</v>
      </c>
      <c r="C120" s="153" t="str">
        <f>'HECVAT - Full | Vendor Response'!C116</f>
        <v>Yes</v>
      </c>
      <c r="D120" s="159" t="str">
        <f>'HECVAT - Full | Vendor Response'!D116</f>
        <v>Amazon AWS and Leepfrog both maintain incident and data breach notification policies. In the event of a data breach, Leepfrog would notify the affected client as soon as possible. Critical vulnerabilities are typically installed the same day, and often within hours. At this point any affected clients are made aware of the impacts of the incident to their business, as well as any steps Leepfrog has made to prevent this and other incidents in the future.</v>
      </c>
      <c r="E120" s="171" t="s">
        <v>60</v>
      </c>
      <c r="F120" s="231" t="str">
        <f>VLOOKUP($A120,Questions!B$3:T$256,12,FALSE)</f>
        <v>Yes</v>
      </c>
      <c r="G120" s="240"/>
      <c r="H120" s="232">
        <f>VLOOKUP(A120,Questions!B$25:T$295,16,FALSE)</f>
        <v>25</v>
      </c>
      <c r="I120" s="238"/>
    </row>
    <row r="121" spans="1:10" ht="48" customHeight="1" x14ac:dyDescent="0.2">
      <c r="A121" s="67" t="str">
        <f>'HECVAT - Full | Vendor Response'!A117</f>
        <v>BCPL-04</v>
      </c>
      <c r="B121" s="67" t="str">
        <f>'HECVAT - Full | Vendor Response'!B117</f>
        <v>Are all components of the BCP reviewed at least annually and updated as needed to reflect change?</v>
      </c>
      <c r="C121" s="153" t="str">
        <f>'HECVAT - Full | Vendor Response'!C117</f>
        <v>Yes</v>
      </c>
      <c r="D121" s="159" t="str">
        <f>'HECVAT - Full | Vendor Response'!D117</f>
        <v>Reviewed annually and updated as needed. Leepfrog performs a "dry run" simulation of a disaster twice a year.</v>
      </c>
      <c r="E121" s="171" t="s">
        <v>60</v>
      </c>
      <c r="F121" s="231" t="str">
        <f>VLOOKUP($A121,Questions!B$3:T$256,12,FALSE)</f>
        <v>Yes</v>
      </c>
      <c r="G121" s="240"/>
      <c r="H121" s="232">
        <f>VLOOKUP(A121,Questions!B$25:T$295,16,FALSE)</f>
        <v>25</v>
      </c>
      <c r="I121" s="238"/>
    </row>
    <row r="122" spans="1:10" ht="48" customHeight="1" x14ac:dyDescent="0.2">
      <c r="A122" s="67" t="str">
        <f>'HECVAT - Full | Vendor Response'!A118</f>
        <v>BCPL-05</v>
      </c>
      <c r="B122" s="67" t="str">
        <f>'HECVAT - Full | Vendor Response'!B118</f>
        <v>Are specific crisis management roles and responsibilities defined and documented?</v>
      </c>
      <c r="C122" s="153" t="str">
        <f>'HECVAT - Full | Vendor Response'!C118</f>
        <v>Yes</v>
      </c>
      <c r="D122" s="159" t="str">
        <f>'HECVAT - Full | Vendor Response'!D118</f>
        <v>Yes, our disaster recovery plan specifies particular roles that would undertake duties during a disaster incident.  These roles have specific responsibilities under the plan.</v>
      </c>
      <c r="E122" s="171" t="s">
        <v>60</v>
      </c>
      <c r="F122" s="231" t="str">
        <f>VLOOKUP($A122,Questions!B$3:T$256,12,FALSE)</f>
        <v>Yes</v>
      </c>
      <c r="G122" s="240"/>
      <c r="H122" s="232">
        <f>VLOOKUP(A122,Questions!B$25:T$295,16,FALSE)</f>
        <v>20</v>
      </c>
      <c r="I122" s="238"/>
    </row>
    <row r="123" spans="1:10" ht="48" customHeight="1" x14ac:dyDescent="0.2">
      <c r="A123" s="67" t="str">
        <f>'HECVAT - Full | Vendor Response'!A119</f>
        <v>BCPL-06</v>
      </c>
      <c r="B123" s="67" t="str">
        <f>'HECVAT - Full | Vendor Response'!B119</f>
        <v>Does your organization conduct training and awareness activities to validate its employees' understanding of their roles and responsibilities during a crisis?</v>
      </c>
      <c r="C123" s="153" t="str">
        <f>'HECVAT - Full | Vendor Response'!C119</f>
        <v>Yes</v>
      </c>
      <c r="D123" s="159" t="str">
        <f>'HECVAT - Full | Vendor Response'!D119</f>
        <v>Yes, for those employees whose role is most critical in  the case of a crisis; bi-annual training and awareness activities are carried out.</v>
      </c>
      <c r="E123" s="171" t="s">
        <v>60</v>
      </c>
      <c r="F123" s="231" t="str">
        <f>VLOOKUP($A123,Questions!B$3:T$256,12,FALSE)</f>
        <v>Yes</v>
      </c>
      <c r="G123" s="240"/>
      <c r="H123" s="232">
        <f>VLOOKUP(A123,Questions!B$25:T$295,16,FALSE)</f>
        <v>20</v>
      </c>
      <c r="I123" s="238"/>
    </row>
    <row r="124" spans="1:10" ht="48" customHeight="1" x14ac:dyDescent="0.2">
      <c r="A124" s="67" t="str">
        <f>'HECVAT - Full | Vendor Response'!A120</f>
        <v>BCPL-07</v>
      </c>
      <c r="B124" s="67" t="str">
        <f>'HECVAT - Full | Vendor Response'!B120</f>
        <v>Does your organization have an alternative business site or a contracted Business Recovery provider?</v>
      </c>
      <c r="C124" s="153" t="str">
        <f>'HECVAT - Full | Vendor Response'!C120</f>
        <v>Yes</v>
      </c>
      <c r="D124" s="159" t="str">
        <f>'HECVAT - Full | Vendor Response'!D120</f>
        <v xml:space="preserve">The Leepfrog data center is located 7 miles away from our corporate office. </v>
      </c>
      <c r="E124" s="171" t="s">
        <v>60</v>
      </c>
      <c r="F124" s="231" t="str">
        <f>VLOOKUP($A124,Questions!B$3:T$256,12,FALSE)</f>
        <v>Yes</v>
      </c>
      <c r="G124" s="240"/>
      <c r="H124" s="232">
        <f>VLOOKUP(A124,Questions!B$25:T$295,16,FALSE)</f>
        <v>20</v>
      </c>
      <c r="I124" s="238"/>
    </row>
    <row r="125" spans="1:10" ht="48" customHeight="1" x14ac:dyDescent="0.2">
      <c r="A125" s="67" t="str">
        <f>'HECVAT - Full | Vendor Response'!A121</f>
        <v>BCPL-08</v>
      </c>
      <c r="B125" s="67" t="str">
        <f>'HECVAT - Full | Vendor Response'!B121</f>
        <v>Does your organization conduct an annual test of relocating to an alternate site for business recovery purposes?</v>
      </c>
      <c r="C125" s="153" t="str">
        <f>'HECVAT - Full | Vendor Response'!C121</f>
        <v>Yes</v>
      </c>
      <c r="D125" s="159" t="str">
        <f>'HECVAT - Full | Vendor Response'!D121</f>
        <v xml:space="preserve">Leepfrog maintains a detailed disaster recovery plan and the process is tested twice per year in order to ensure correct configuration and operation in the event of facility loss. Because no amount of planning and redundancy can make any facility totally secure from catastrophic events, Leepfrog also utilizes off-site disaster recovery in Amazon Web Services.  </v>
      </c>
      <c r="E125" s="171" t="s">
        <v>60</v>
      </c>
      <c r="F125" s="231" t="str">
        <f>VLOOKUP($A125,Questions!B$3:T$256,12,FALSE)</f>
        <v>Yes</v>
      </c>
      <c r="G125" s="240"/>
      <c r="H125" s="232">
        <f>VLOOKUP(A125,Questions!B$25:T$295,16,FALSE)</f>
        <v>20</v>
      </c>
      <c r="I125" s="238"/>
    </row>
    <row r="126" spans="1:10" ht="48" customHeight="1" x14ac:dyDescent="0.2">
      <c r="A126" s="67" t="str">
        <f>'HECVAT - Full | Vendor Response'!A122</f>
        <v>BCPL-09</v>
      </c>
      <c r="B126" s="67" t="str">
        <f>'HECVAT - Full | Vendor Response'!B122</f>
        <v>Is this product a core service of your organization and, as such, the top priority during business continuity planning?</v>
      </c>
      <c r="C126" s="153" t="str">
        <f>'HECVAT - Full | Vendor Response'!C122</f>
        <v>Yes</v>
      </c>
      <c r="D126" s="159" t="str">
        <f>'HECVAT - Full | Vendor Response'!D122</f>
        <v xml:space="preserve">CourseLeaf is the primary product/service offering provided by Leepfrog. </v>
      </c>
      <c r="E126" s="171" t="s">
        <v>60</v>
      </c>
      <c r="F126" s="231" t="str">
        <f>VLOOKUP($A126,Questions!B$3:T$256,12,FALSE)</f>
        <v>Yes</v>
      </c>
      <c r="G126" s="240"/>
      <c r="H126" s="232">
        <f>VLOOKUP(A126,Questions!B$25:T$295,16,FALSE)</f>
        <v>15</v>
      </c>
      <c r="I126" s="238"/>
    </row>
    <row r="127" spans="1:10" ht="48" customHeight="1" x14ac:dyDescent="0.2">
      <c r="A127" s="67" t="str">
        <f>'HECVAT - Full | Vendor Response'!A123</f>
        <v>BCPL-10</v>
      </c>
      <c r="B127" s="67" t="str">
        <f>'HECVAT - Full | Vendor Response'!B123</f>
        <v>Are all services that support your product fully redundant?</v>
      </c>
      <c r="C127" s="153" t="str">
        <f>'HECVAT - Full | Vendor Response'!C123</f>
        <v>Yes</v>
      </c>
      <c r="D127" s="159" t="str">
        <f>'HECVAT - Full | Vendor Response'!D123</f>
        <v xml:space="preserve">Our public facing client sites are designed for full redundancy. Dev and staging environments are run on single instances. </v>
      </c>
      <c r="E127" s="171" t="s">
        <v>60</v>
      </c>
      <c r="F127" s="231" t="str">
        <f>VLOOKUP($A127,Questions!B$3:T$256,12,FALSE)</f>
        <v>Yes</v>
      </c>
      <c r="G127" s="240"/>
      <c r="H127" s="232">
        <f>VLOOKUP(A127,Questions!B$25:T$295,16,FALSE)</f>
        <v>25</v>
      </c>
      <c r="I127" s="238"/>
      <c r="J127" s="275"/>
    </row>
    <row r="128" spans="1:10" ht="48" customHeight="1" x14ac:dyDescent="0.2">
      <c r="A128" s="359" t="str">
        <f>'HECVAT - Full | Vendor Response'!A124</f>
        <v>Change Management</v>
      </c>
      <c r="B128" s="359"/>
      <c r="C128" s="154" t="s">
        <v>321</v>
      </c>
      <c r="D128" s="160" t="s">
        <v>48</v>
      </c>
      <c r="E128" s="162" t="s">
        <v>50</v>
      </c>
      <c r="F128" s="163" t="s">
        <v>322</v>
      </c>
      <c r="G128" s="154" t="s">
        <v>323</v>
      </c>
      <c r="H128" s="154" t="s">
        <v>324</v>
      </c>
      <c r="I128" s="164" t="s">
        <v>325</v>
      </c>
    </row>
    <row r="129" spans="1:10" ht="48" customHeight="1" x14ac:dyDescent="0.2">
      <c r="A129" s="67" t="str">
        <f>'HECVAT - Full | Vendor Response'!A125</f>
        <v>CHNG-01</v>
      </c>
      <c r="B129" s="67" t="str">
        <f>'HECVAT - Full | Vendor Response'!B125</f>
        <v>Does your Change Management process minimally include authorization, impact analysis, testing, and validation before moving changes to production?</v>
      </c>
      <c r="C129" s="153" t="str">
        <f>'HECVAT - Full | Vendor Response'!C125</f>
        <v>Yes</v>
      </c>
      <c r="D129" s="159" t="str">
        <f>'HECVAT - Full | Vendor Response'!D125</f>
        <v>Yes, 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v>
      </c>
      <c r="E129" s="171" t="s">
        <v>60</v>
      </c>
      <c r="F129" s="231" t="str">
        <f>VLOOKUP($A129,Questions!B$3:T$256,12,FALSE)</f>
        <v>Yes</v>
      </c>
      <c r="G129" s="240"/>
      <c r="H129" s="232">
        <f>VLOOKUP(A129,Questions!B$25:T$295,16,FALSE)</f>
        <v>20</v>
      </c>
      <c r="I129" s="238"/>
    </row>
    <row r="130" spans="1:10" ht="48" customHeight="1" x14ac:dyDescent="0.2">
      <c r="A130" s="67" t="str">
        <f>'HECVAT - Full | Vendor Response'!A126</f>
        <v>CHNG-02</v>
      </c>
      <c r="B130" s="67" t="str">
        <f>'HECVAT - Full | Vendor Response'!B126</f>
        <v>Does your Change Management process also verify that all required third-party libraries and dependencies are still supported with each major change?</v>
      </c>
      <c r="C130" s="153" t="str">
        <f>'HECVAT - Full | Vendor Response'!C126</f>
        <v>Yes</v>
      </c>
      <c r="D130" s="159" t="str">
        <f>'HECVAT - Full | Vendor Response'!D126</f>
        <v xml:space="preserve">Change management process tracks dependencies. </v>
      </c>
      <c r="E130" s="172" t="s">
        <v>60</v>
      </c>
      <c r="F130" s="231" t="str">
        <f>VLOOKUP($A130,Questions!B$3:T$256,12,FALSE)</f>
        <v>Yes</v>
      </c>
      <c r="G130" s="240"/>
      <c r="H130" s="232">
        <f>VLOOKUP(A130,Questions!B$25:T$295,16,FALSE)</f>
        <v>20</v>
      </c>
      <c r="I130" s="238"/>
    </row>
    <row r="131" spans="1:10" ht="48" customHeight="1" x14ac:dyDescent="0.2">
      <c r="A131" s="67" t="str">
        <f>'HECVAT - Full | Vendor Response'!A127</f>
        <v>CHNG-03</v>
      </c>
      <c r="B131" s="67" t="str">
        <f>'HECVAT - Full | Vendor Response'!B127</f>
        <v>Will the institution be notified of major changes to your environment that could impact the institution's security posture?</v>
      </c>
      <c r="C131" s="153" t="str">
        <f>'HECVAT - Full | Vendor Response'!C127</f>
        <v>Yes</v>
      </c>
      <c r="D131" s="159" t="str">
        <f>'HECVAT - Full | Vendor Response'!D127</f>
        <v>Institutions will be notified of major changes to our environment that could impact the institution's security posture.</v>
      </c>
      <c r="E131" s="171" t="s">
        <v>60</v>
      </c>
      <c r="F131" s="231" t="str">
        <f>VLOOKUP($A131,Questions!B$3:T$256,12,FALSE)</f>
        <v>Yes</v>
      </c>
      <c r="G131" s="240"/>
      <c r="H131" s="232">
        <f>VLOOKUP(A131,Questions!B$25:T$295,16,FALSE)</f>
        <v>25</v>
      </c>
      <c r="I131" s="238"/>
    </row>
    <row r="132" spans="1:10" ht="48" customHeight="1" x14ac:dyDescent="0.2">
      <c r="A132" s="67" t="str">
        <f>'HECVAT - Full | Vendor Response'!A128</f>
        <v>CHNG-04</v>
      </c>
      <c r="B132" s="67" t="str">
        <f>'HECVAT - Full | Vendor Response'!B128</f>
        <v>Do clients have the option to not participate in or postpone an upgrade to a new release?</v>
      </c>
      <c r="C132" s="153" t="str">
        <f>'HECVAT - Full | Vendor Response'!C128</f>
        <v>Yes</v>
      </c>
      <c r="D132" s="159" t="str">
        <f>'HECVAT - Full | Vendor Response'!D128</f>
        <v xml:space="preserve">CourseLeaf customers are not required to immediately upgrade to the latest version of the software. We will apply software updates following your schedule. </v>
      </c>
      <c r="E132" s="171" t="s">
        <v>60</v>
      </c>
      <c r="F132" s="231" t="str">
        <f>VLOOKUP($A132,Questions!B$3:T$256,12,FALSE)</f>
        <v>Yes</v>
      </c>
      <c r="G132" s="240"/>
      <c r="H132" s="232">
        <f>VLOOKUP(A132,Questions!B$25:T$295,16,FALSE)</f>
        <v>10</v>
      </c>
      <c r="I132" s="238"/>
    </row>
    <row r="133" spans="1:10" ht="48" customHeight="1" x14ac:dyDescent="0.2">
      <c r="A133" s="67" t="str">
        <f>'HECVAT - Full | Vendor Response'!A129</f>
        <v>CHNG-05</v>
      </c>
      <c r="B133" s="67" t="str">
        <f>'HECVAT - Full | Vendor Response'!B129</f>
        <v>Do you have a fully implemented solution support strategy that defines how many concurrent versions you support?</v>
      </c>
      <c r="C133" s="153" t="str">
        <f>'HECVAT - Full | Vendor Response'!C129</f>
        <v>Yes</v>
      </c>
      <c r="D133" s="159" t="str">
        <f>'HECVAT - Full | Vendor Response'!D129</f>
        <v xml:space="preserve">CourseLeaf has a fully implemented solution support strategy inclusive of supported concurrent versions. </v>
      </c>
      <c r="E133" s="171" t="s">
        <v>60</v>
      </c>
      <c r="F133" s="231" t="str">
        <f>VLOOKUP($A133,Questions!B$3:T$256,12,FALSE)</f>
        <v>Yes</v>
      </c>
      <c r="G133" s="240"/>
      <c r="H133" s="232">
        <f>VLOOKUP(A133,Questions!B$25:T$295,16,FALSE)</f>
        <v>15</v>
      </c>
      <c r="I133" s="238"/>
    </row>
    <row r="134" spans="1:10" ht="48" customHeight="1" x14ac:dyDescent="0.2">
      <c r="A134" s="67" t="str">
        <f>'HECVAT - Full | Vendor Response'!A130</f>
        <v>CHNG-06</v>
      </c>
      <c r="B134" s="67" t="str">
        <f>'HECVAT - Full | Vendor Response'!B130</f>
        <v>Does the system support client customizations from one release to another?</v>
      </c>
      <c r="C134" s="153" t="str">
        <f>'HECVAT - Full | Vendor Response'!C130</f>
        <v>Yes</v>
      </c>
      <c r="D134" s="159" t="str">
        <f>'HECVAT - Full | Vendor Response'!D130</f>
        <v>Client-specific configurations and customizations are not impacted by system updates and upgrades. Any configurations or customizations made to the software during the implementation of the software are "owned" by CourseLeaf, meaning that the upgrades made to the software will be backwards compatible.</v>
      </c>
      <c r="E134" s="171" t="s">
        <v>60</v>
      </c>
      <c r="F134" s="231" t="str">
        <f>VLOOKUP($A134,Questions!B$3:T$256,12,FALSE)</f>
        <v>Yes</v>
      </c>
      <c r="G134" s="240"/>
      <c r="H134" s="232">
        <f>VLOOKUP(A134,Questions!B$25:T$295,16,FALSE)</f>
        <v>25</v>
      </c>
      <c r="I134" s="238"/>
    </row>
    <row r="135" spans="1:10" ht="48" customHeight="1" x14ac:dyDescent="0.2">
      <c r="A135" s="67" t="str">
        <f>'HECVAT - Full | Vendor Response'!A131</f>
        <v>CHNG-07</v>
      </c>
      <c r="B135" s="67" t="str">
        <f>'HECVAT - Full | Vendor Response'!B131</f>
        <v>Do you have a release schedule for product updates?</v>
      </c>
      <c r="C135" s="153" t="str">
        <f>'HECVAT - Full | Vendor Response'!C131</f>
        <v>No</v>
      </c>
      <c r="D135" s="159" t="str">
        <f>'HECVAT - Full | Vendor Response'!D131</f>
        <v>No, a formal release schedule for product updates has not been implemented.</v>
      </c>
      <c r="E135" s="171" t="s">
        <v>60</v>
      </c>
      <c r="F135" s="231" t="str">
        <f>VLOOKUP($A135,Questions!B$3:T$256,12,FALSE)</f>
        <v>Yes</v>
      </c>
      <c r="G135" s="240"/>
      <c r="H135" s="232">
        <f>VLOOKUP(A135,Questions!B$25:T$295,16,FALSE)</f>
        <v>15</v>
      </c>
      <c r="I135" s="238"/>
    </row>
    <row r="136" spans="1:10" ht="48" customHeight="1" x14ac:dyDescent="0.2">
      <c r="A136" s="67" t="str">
        <f>'HECVAT - Full | Vendor Response'!A132</f>
        <v>CHNG-08</v>
      </c>
      <c r="B136" s="67" t="str">
        <f>'HECVAT - Full | Vendor Response'!B132</f>
        <v>Do you have a technology roadmap, for at least the next two years, for enhancements and bug fixes for the product/service being assessed?</v>
      </c>
      <c r="C136" s="153" t="str">
        <f>'HECVAT - Full | Vendor Response'!C132</f>
        <v>No</v>
      </c>
      <c r="D136" s="159" t="str">
        <f>'HECVAT - Full | Vendor Response'!D132</f>
        <v>Leepfrog’s current and future strategies are client-driven. We believe in constant innovation, fostering industry leading solutions designed specifically for higher education. Every year, we hold our yearly user conference LUC. During this conference, and throughout the year we frequently receive requests from clients for enhanced and expanded functionality and add these to our roadmap for prioritizing and planning new releases. A majority of our project enhancements are introduced during implementation projects. CourseLeaf allocates time in each project to address success criteria that may not be met by the baseline product. The allocated time is used to include the enhancements in the implementation. When these enhancements are determined to be applicable to the broader client base, they are rolled into the baseline product.</v>
      </c>
      <c r="E136" s="171" t="s">
        <v>60</v>
      </c>
      <c r="F136" s="231" t="str">
        <f>VLOOKUP($A136,Questions!B$3:T$256,12,FALSE)</f>
        <v>Yes</v>
      </c>
      <c r="G136" s="240"/>
      <c r="H136" s="232">
        <f>VLOOKUP(A136,Questions!B$25:T$295,16,FALSE)</f>
        <v>15</v>
      </c>
      <c r="I136" s="238"/>
    </row>
    <row r="137" spans="1:10" ht="48" customHeight="1" x14ac:dyDescent="0.2">
      <c r="A137" s="67" t="str">
        <f>'HECVAT - Full | Vendor Response'!A133</f>
        <v>CHNG-09</v>
      </c>
      <c r="B137" s="67" t="str">
        <f>'HECVAT - Full | Vendor Response'!B133</f>
        <v>Is institutional involvement (i.e., technically or organizationally) required during product updates?</v>
      </c>
      <c r="C137" s="153" t="str">
        <f>'HECVAT - Full | Vendor Response'!C133</f>
        <v>Yes</v>
      </c>
      <c r="D137" s="159" t="str">
        <f>'HECVAT - Full | Vendor Response'!D133</f>
        <v>Leepfrog makes new versions of the software periodically available as the core software is updated. CourseLeaf updates and new releases impose a very minimal impact on solution users and IT resources at the institution. From time to time, clients may be asked to update and test a new version of the SIS Transfer Package and SIS Bridge. These are typically motivated by a product enhancement but are infrequent requests that are scheduled following client timelines.</v>
      </c>
      <c r="E137" s="171" t="s">
        <v>60</v>
      </c>
      <c r="F137" s="231" t="str">
        <f>VLOOKUP($A137,Questions!B$3:T$256,12,FALSE)</f>
        <v>No</v>
      </c>
      <c r="G137" s="240"/>
      <c r="H137" s="232">
        <f>VLOOKUP(A137,Questions!B$25:T$295,16,FALSE)</f>
        <v>15</v>
      </c>
      <c r="I137" s="238"/>
    </row>
    <row r="138" spans="1:10" ht="48" customHeight="1" x14ac:dyDescent="0.2">
      <c r="A138" s="67" t="str">
        <f>'HECVAT - Full | Vendor Response'!A134</f>
        <v>CHNG-10</v>
      </c>
      <c r="B138" s="67" t="str">
        <f>'HECVAT - Full | Vendor Response'!B134</f>
        <v>Do you have policy and procedure, currently implemented, managing how critical patches are applied to all systems and applications?</v>
      </c>
      <c r="C138" s="153" t="str">
        <f>'HECVAT - Full | Vendor Response'!C134</f>
        <v>Yes</v>
      </c>
      <c r="D138" s="159" t="str">
        <f>'HECVAT - Full | Vendor Response'!D134</f>
        <v>Leepfrog follows internal change control guidelines and management practices for our systems, networks, and applications. We install all security patches which apply to our system when they come out.</v>
      </c>
      <c r="E138" s="171" t="s">
        <v>60</v>
      </c>
      <c r="F138" s="231" t="str">
        <f>VLOOKUP($A138,Questions!B$3:T$256,12,FALSE)</f>
        <v>Yes</v>
      </c>
      <c r="G138" s="240"/>
      <c r="H138" s="232">
        <f>VLOOKUP(A138,Questions!B$25:T$295,16,FALSE)</f>
        <v>20</v>
      </c>
      <c r="I138" s="238"/>
    </row>
    <row r="139" spans="1:10" ht="48" customHeight="1" x14ac:dyDescent="0.2">
      <c r="A139" s="67" t="str">
        <f>'HECVAT - Full | Vendor Response'!A135</f>
        <v>CHNG-11</v>
      </c>
      <c r="B139" s="67" t="str">
        <f>'HECVAT - Full | Vendor Response'!B135</f>
        <v>Do you have policy and procedure, currently implemented, guiding how security risks are mitigated until patches can be applied?</v>
      </c>
      <c r="C139" s="153" t="str">
        <f>'HECVAT - Full | Vendor Response'!C135</f>
        <v>Yes</v>
      </c>
      <c r="D139" s="159" t="str">
        <f>'HECVAT - Full | Vendor Response'!D135</f>
        <v>Leepfrog follows internal change control guidelines and management practices for our systems, networks, and applications. We install all security patches which apply to our system when they come out.</v>
      </c>
      <c r="E139" s="171" t="s">
        <v>60</v>
      </c>
      <c r="F139" s="231" t="str">
        <f>VLOOKUP($A139,Questions!B$3:T$256,12,FALSE)</f>
        <v>Yes</v>
      </c>
      <c r="G139" s="240"/>
      <c r="H139" s="232">
        <f>VLOOKUP(A139,Questions!B$25:T$295,16,FALSE)</f>
        <v>20</v>
      </c>
      <c r="I139" s="238"/>
    </row>
    <row r="140" spans="1:10" ht="48" customHeight="1" x14ac:dyDescent="0.2">
      <c r="A140" s="67" t="str">
        <f>'HECVAT - Full | Vendor Response'!A136</f>
        <v>CHNG-12</v>
      </c>
      <c r="B140" s="67" t="str">
        <f>'HECVAT - Full | Vendor Response'!B136</f>
        <v>Are upgrades or system changes installed during off-peak hours or in a manner that does not impact the customer?</v>
      </c>
      <c r="C140" s="153" t="str">
        <f>'HECVAT - Full | Vendor Response'!C136</f>
        <v>Yes</v>
      </c>
      <c r="D140" s="159" t="str">
        <f>'HECVAT - Full | Vendor Response'!D136</f>
        <v xml:space="preserve">Leepfrog handles all aspects of the update process and will implement them following your timescales and production cycles. There are no patches or updates that require the production versions of CourseLeaf to be taken offline for longer than normal operating system updates. </v>
      </c>
      <c r="E140" s="171" t="s">
        <v>60</v>
      </c>
      <c r="F140" s="231" t="str">
        <f>VLOOKUP($A140,Questions!B$3:T$256,12,FALSE)</f>
        <v>Yes</v>
      </c>
      <c r="G140" s="240"/>
      <c r="H140" s="232">
        <f>VLOOKUP(A140,Questions!B$25:T$295,16,FALSE)</f>
        <v>15</v>
      </c>
      <c r="I140" s="238"/>
    </row>
    <row r="141" spans="1:10" ht="48" customHeight="1" x14ac:dyDescent="0.2">
      <c r="A141" s="67" t="str">
        <f>'HECVAT - Full | Vendor Response'!A137</f>
        <v>CHNG-13</v>
      </c>
      <c r="B141" s="67" t="str">
        <f>'HECVAT - Full | Vendor Response'!B137</f>
        <v>Do procedures exist to provide that emergency changes are documented and authorized (including after-the-fact approval)?</v>
      </c>
      <c r="C141" s="153" t="str">
        <f>'HECVAT - Full | Vendor Response'!C137</f>
        <v>Yes</v>
      </c>
      <c r="D141" s="159" t="str">
        <f>'HECVAT - Full | Vendor Response'!D137</f>
        <v xml:space="preserve">Policies and procedures are in place to provide that emergency changes are documented and authorized. </v>
      </c>
      <c r="E141" s="171" t="s">
        <v>60</v>
      </c>
      <c r="F141" s="231" t="str">
        <f>VLOOKUP($A141,Questions!B$3:T$256,12,FALSE)</f>
        <v>Yes</v>
      </c>
      <c r="G141" s="240"/>
      <c r="H141" s="232">
        <f>VLOOKUP(A141,Questions!B$25:T$295,16,FALSE)</f>
        <v>15</v>
      </c>
      <c r="I141" s="238"/>
    </row>
    <row r="142" spans="1:10" ht="48" customHeight="1" x14ac:dyDescent="0.2">
      <c r="A142" s="67" t="str">
        <f>'HECVAT - Full | Vendor Response'!A138</f>
        <v>CHNG-14</v>
      </c>
      <c r="B142" s="67" t="str">
        <f>'HECVAT - Full | Vendor Response'!B138</f>
        <v>Do you have an implemented system configuration management process? (e.g.,secure "gold" images, etc.)</v>
      </c>
      <c r="C142" s="153" t="str">
        <f>'HECVAT - Full | Vendor Response'!C138</f>
        <v>Yes</v>
      </c>
      <c r="D142" s="159" t="str">
        <f>'HECVAT - Full | Vendor Response'!D138</f>
        <v>Yes, our organization has an implemented system configuration management process.</v>
      </c>
      <c r="E142" s="171" t="s">
        <v>60</v>
      </c>
      <c r="F142" s="231" t="str">
        <f>VLOOKUP($A142,Questions!B$3:T$256,12,FALSE)</f>
        <v>Yes</v>
      </c>
      <c r="G142" s="240"/>
      <c r="H142" s="232">
        <f>VLOOKUP(A142,Questions!B$25:T$295,16,FALSE)</f>
        <v>25</v>
      </c>
      <c r="I142" s="238"/>
    </row>
    <row r="143" spans="1:10" ht="48" customHeight="1" x14ac:dyDescent="0.2">
      <c r="A143" s="67" t="str">
        <f>'HECVAT - Full | Vendor Response'!A139</f>
        <v>CHNG-15</v>
      </c>
      <c r="B143" s="67" t="str">
        <f>'HECVAT - Full | Vendor Response'!B139</f>
        <v>Do you have a systems management and configuration strategy that encompasses servers, appliances, cloud services, applications, and mobile devices (company and employee owned)?</v>
      </c>
      <c r="C143" s="153" t="str">
        <f>'HECVAT - Full | Vendor Response'!C139</f>
        <v>Yes</v>
      </c>
      <c r="D143" s="159" t="str">
        <f>'HECVAT - Full | Vendor Response'!D139</f>
        <v xml:space="preserve">Yes, our organization has a systems management and configuration strategy. </v>
      </c>
      <c r="E143" s="171" t="s">
        <v>60</v>
      </c>
      <c r="F143" s="231" t="str">
        <f>VLOOKUP($A143,Questions!B$3:T$256,12,FALSE)</f>
        <v>Yes</v>
      </c>
      <c r="G143" s="240"/>
      <c r="H143" s="232">
        <f>VLOOKUP(A143,Questions!B$25:T$295,16,FALSE)</f>
        <v>15</v>
      </c>
      <c r="I143" s="238"/>
      <c r="J143" s="275"/>
    </row>
    <row r="144" spans="1:10" ht="48" customHeight="1" x14ac:dyDescent="0.2">
      <c r="A144" s="157" t="str">
        <f>'HECVAT - Full | Vendor Response'!A140</f>
        <v>Data</v>
      </c>
      <c r="B144" s="158"/>
      <c r="C144" s="154" t="s">
        <v>321</v>
      </c>
      <c r="D144" s="160" t="s">
        <v>48</v>
      </c>
      <c r="E144" s="162" t="s">
        <v>50</v>
      </c>
      <c r="F144" s="163" t="s">
        <v>322</v>
      </c>
      <c r="G144" s="154" t="s">
        <v>323</v>
      </c>
      <c r="H144" s="154" t="s">
        <v>324</v>
      </c>
      <c r="I144" s="164" t="s">
        <v>325</v>
      </c>
    </row>
    <row r="145" spans="1:9" ht="48" customHeight="1" x14ac:dyDescent="0.2">
      <c r="A145" s="67" t="str">
        <f>'HECVAT - Full | Vendor Response'!A141</f>
        <v>DATA-01</v>
      </c>
      <c r="B145" s="67" t="str">
        <f>'HECVAT - Full | Vendor Response'!B141</f>
        <v>Does the environment provide for dedicated single-tenant capabilities? If not, describe how your product or environment separates data from different customers (e.g., logically, physically, single tenancy, multi-tenancy).</v>
      </c>
      <c r="C145" s="153" t="str">
        <f>'HECVAT - Full | Vendor Response'!C141</f>
        <v>No</v>
      </c>
      <c r="D145" s="159" t="str">
        <f>'HECVAT - Full | Vendor Response'!D141</f>
        <v>CourseLeaf is hosted on Amazon Web Services. All CourseLeaf sites are isolated from one another by strict configuration of the Unix permission model and careful configuration of the web server. All authentication credentials, user accounts and databases are unique to each CourseLeaf site and do not include any shared data. Authentication paths are unique to each customer. CourseLeaf utilizes AWS VPC technology to separate elements of the environment. For example, on the public site, the Load Balancers exist in a public subnet, whereas the EC2 instances are maintained in a private subnet.</v>
      </c>
      <c r="E145" s="171" t="s">
        <v>60</v>
      </c>
      <c r="F145" s="231" t="str">
        <f>VLOOKUP($A145,Questions!B$3:T$256,12,FALSE)</f>
        <v>Yes</v>
      </c>
      <c r="G145" s="240"/>
      <c r="H145" s="232">
        <f>VLOOKUP(A145,Questions!B$25:T$295,16,FALSE)</f>
        <v>15</v>
      </c>
      <c r="I145" s="238"/>
    </row>
    <row r="146" spans="1:9" ht="48" customHeight="1" x14ac:dyDescent="0.2">
      <c r="A146" s="67" t="str">
        <f>'HECVAT - Full | Vendor Response'!A142</f>
        <v>DATA-02</v>
      </c>
      <c r="B146" s="67" t="str">
        <f>'HECVAT - Full | Vendor Response'!B142</f>
        <v>Will the institution's data be stored on any devices (database servers, file servers, SAN, NAS, etc.) configured with non-RFC 1918/4193 (i.e., publicly routable) IP addresses?</v>
      </c>
      <c r="C146" s="153" t="str">
        <f>'HECVAT - Full | Vendor Response'!C142</f>
        <v>Yes</v>
      </c>
      <c r="D146" s="159" t="str">
        <f>'HECVAT - Full | Vendor Response'!D142</f>
        <v>The institution's web data will be stored on web servers with publicly routable IP addresses.</v>
      </c>
      <c r="E146" s="171" t="s">
        <v>60</v>
      </c>
      <c r="F146" s="231" t="str">
        <f>VLOOKUP($A146,Questions!B$3:T$256,12,FALSE)</f>
        <v>No</v>
      </c>
      <c r="G146" s="240"/>
      <c r="H146" s="232">
        <f>VLOOKUP(A146,Questions!B$25:T$295,16,FALSE)</f>
        <v>25</v>
      </c>
      <c r="I146" s="238"/>
    </row>
    <row r="147" spans="1:9" ht="48" customHeight="1" x14ac:dyDescent="0.2">
      <c r="A147" s="67" t="str">
        <f>'HECVAT - Full | Vendor Response'!A143</f>
        <v>DATA-03</v>
      </c>
      <c r="B147" s="67" t="str">
        <f>'HECVAT - Full | Vendor Response'!B143</f>
        <v>Is sensitive data encrypted, using secure protocols/algorithms, in transport? (e.g., system-to-client)</v>
      </c>
      <c r="C147" s="153" t="str">
        <f>'HECVAT - Full | Vendor Response'!C143</f>
        <v>Yes</v>
      </c>
      <c r="D147" s="159" t="str">
        <f>'HECVAT - Full | Vendor Response'!D143</f>
        <v>For data transmission security, all CourseLeaf web requests are over HTTPS for customers who request it; all communications can be encrypted. For communication between the user and the software, CourseLeaf supports industry-standard TLS encryption. Information between the solution and the authors and editors is protected by using TLS with certificates from an independent authority on all or part of the website. Key data exchanges are done by TLS-protected data retrieval from institution systems. Some customers also utilize SFTP for integration with Student Information Systems. Our SFTP servers are configured for strong cryptographic algorithms, and we can support password or key based authentication.</v>
      </c>
      <c r="E147" s="171" t="s">
        <v>60</v>
      </c>
      <c r="F147" s="231" t="str">
        <f>VLOOKUP($A147,Questions!B$3:T$256,12,FALSE)</f>
        <v>Yes</v>
      </c>
      <c r="G147" s="240"/>
      <c r="H147" s="232">
        <f>VLOOKUP(A147,Questions!B$25:T$295,16,FALSE)</f>
        <v>40</v>
      </c>
      <c r="I147" s="238"/>
    </row>
    <row r="148" spans="1:9" ht="48" customHeight="1" x14ac:dyDescent="0.2">
      <c r="A148" s="67" t="str">
        <f>'HECVAT - Full | Vendor Response'!A144</f>
        <v>DATA-04</v>
      </c>
      <c r="B148" s="67" t="str">
        <f>'HECVAT - Full | Vendor Response'!B144</f>
        <v>Is sensitive data encrypted, using secure protocols/algorithms, in storage? (e.g., disk encryption, at-rest, files, and within a running database)</v>
      </c>
      <c r="C148" s="153" t="str">
        <f>'HECVAT - Full | Vendor Response'!C144</f>
        <v>Yes</v>
      </c>
      <c r="D148" s="159" t="str">
        <f>'HECVAT - Full | Vendor Response'!D144</f>
        <v xml:space="preserve">The location of CourseLeaf will be on Amazon Web Services (AWS). Only non-sensitive data intended for public use is used and may or may not be encrypted (at client request). CourseLeaf never uses or stores personal or FERPA protected data, PII, HIPPA, Social Security, or financial data and therefore does not encrypt it. </v>
      </c>
      <c r="E148" s="171" t="s">
        <v>60</v>
      </c>
      <c r="F148" s="231" t="str">
        <f>VLOOKUP($A148,Questions!B$3:T$256,12,FALSE)</f>
        <v>Yes</v>
      </c>
      <c r="G148" s="240"/>
      <c r="H148" s="232">
        <f>VLOOKUP(A148,Questions!B$25:T$295,16,FALSE)</f>
        <v>25</v>
      </c>
      <c r="I148" s="238"/>
    </row>
    <row r="149" spans="1:9" ht="48" customHeight="1" x14ac:dyDescent="0.2">
      <c r="A149" s="67" t="str">
        <f>'HECVAT - Full | Vendor Response'!A145</f>
        <v>DATA-05</v>
      </c>
      <c r="B149" s="67" t="str">
        <f>'HECVAT - Full | Vendor Response'!B145</f>
        <v>Do all cryptographic modules in use in your product conform to the Federal Information Processing Standards (FIPS PUB 140-3)?</v>
      </c>
      <c r="C149" s="153" t="str">
        <f>'HECVAT - Full | Vendor Response'!C145</f>
        <v>Yes</v>
      </c>
      <c r="D149" s="159" t="str">
        <f>'HECVAT - Full | Vendor Response'!D145</f>
        <v xml:space="preserve">Servers are configured to meet FIPS standards. </v>
      </c>
      <c r="E149" s="171" t="s">
        <v>60</v>
      </c>
      <c r="F149" s="231" t="str">
        <f>VLOOKUP($A149,Questions!B$3:T$256,12,FALSE)</f>
        <v>Yes</v>
      </c>
      <c r="G149" s="240"/>
      <c r="H149" s="232">
        <f>VLOOKUP(A149,Questions!B$25:T$295,16,FALSE)</f>
        <v>25</v>
      </c>
      <c r="I149" s="238"/>
    </row>
    <row r="150" spans="1:9" ht="48" customHeight="1" x14ac:dyDescent="0.2">
      <c r="A150" s="67" t="str">
        <f>'HECVAT - Full | Vendor Response'!A146</f>
        <v>DATA-06</v>
      </c>
      <c r="B150" s="67" t="str">
        <f>'HECVAT - Full | Vendor Response'!B146</f>
        <v>At the completion of this contract, will data be returned to the institution and deleted from all your systems and archives?</v>
      </c>
      <c r="C150" s="153" t="str">
        <f>'HECVAT - Full | Vendor Response'!C146</f>
        <v>Yes</v>
      </c>
      <c r="D150" s="159" t="str">
        <f>'HECVAT - Full | Vendor Response'!D146</f>
        <v>All data within CourseLeaf belongs to the customer. Upon termination of an agreement, all data will be turned over to the client in the relevant and appropriate data formats and sanitized/destroyed at Leepfrog immediately upon your request. Leepfrog utilizes overwrite (“shred”) of data to delete from all online file systems and certifies its destruction. Leepfrog indefinitely retains all storage media.</v>
      </c>
      <c r="E150" s="171" t="s">
        <v>60</v>
      </c>
      <c r="F150" s="231" t="str">
        <f>VLOOKUP($A150,Questions!B$3:T$256,12,FALSE)</f>
        <v>Yes</v>
      </c>
      <c r="G150" s="240"/>
      <c r="H150" s="232">
        <f>VLOOKUP(A150,Questions!B$25:T$295,16,FALSE)</f>
        <v>20</v>
      </c>
      <c r="I150" s="238"/>
    </row>
    <row r="151" spans="1:9" ht="48" customHeight="1" x14ac:dyDescent="0.2">
      <c r="A151" s="67" t="str">
        <f>'HECVAT - Full | Vendor Response'!A147</f>
        <v>DATA-07</v>
      </c>
      <c r="B151" s="67" t="str">
        <f>'HECVAT - Full | Vendor Response'!B147</f>
        <v>Will the institution's data be available within the system for a period of time at the completion of this contract?</v>
      </c>
      <c r="C151" s="153" t="str">
        <f>'HECVAT - Full | Vendor Response'!C147</f>
        <v>Yes</v>
      </c>
      <c r="D151" s="159" t="str">
        <f>'HECVAT - Full | Vendor Response'!D147</f>
        <v xml:space="preserve">We will work with the institution to meet the requested period of time in the event of contract cancellation. </v>
      </c>
      <c r="E151" s="171" t="s">
        <v>60</v>
      </c>
      <c r="F151" s="231" t="str">
        <f>VLOOKUP($A151,Questions!B$3:T$256,12,FALSE)</f>
        <v>Yes</v>
      </c>
      <c r="G151" s="240"/>
      <c r="H151" s="234">
        <f>VLOOKUP(A151,Questions!B$25:T$295,16,FALSE)</f>
        <v>25</v>
      </c>
      <c r="I151" s="238"/>
    </row>
    <row r="152" spans="1:9" ht="48" customHeight="1" x14ac:dyDescent="0.2">
      <c r="A152" s="67" t="str">
        <f>'HECVAT - Full | Vendor Response'!A148</f>
        <v>DATA-08</v>
      </c>
      <c r="B152" s="67" t="str">
        <f>'HECVAT - Full | Vendor Response'!B148</f>
        <v>Can the institution extract a full or partial backup of data?</v>
      </c>
      <c r="C152" s="153" t="str">
        <f>'HECVAT - Full | Vendor Response'!C148</f>
        <v>Yes</v>
      </c>
      <c r="D152" s="159" t="str">
        <f>'HECVAT - Full | Vendor Response'!D148</f>
        <v xml:space="preserve">Yes, we can make this information available upon request. Upon request, we will coordinate schedules with the institution to make the data available. </v>
      </c>
      <c r="E152" s="171" t="s">
        <v>60</v>
      </c>
      <c r="F152" s="233" t="str">
        <f>VLOOKUP($A152,Questions!B$3:T$256,12,FALSE)</f>
        <v>Yes</v>
      </c>
      <c r="G152" s="240"/>
      <c r="H152" s="234">
        <f>VLOOKUP(A152,Questions!B$25:T$295,16,FALSE)</f>
        <v>20</v>
      </c>
      <c r="I152" s="238"/>
    </row>
    <row r="153" spans="1:9" ht="48" customHeight="1" x14ac:dyDescent="0.2">
      <c r="A153" s="67" t="str">
        <f>'HECVAT - Full | Vendor Response'!A149</f>
        <v>DATA-09</v>
      </c>
      <c r="B153" s="67" t="str">
        <f>'HECVAT - Full | Vendor Response'!B149</f>
        <v>Are ownership rights to all data, inputs, outputs, and metadata retained by the institution?</v>
      </c>
      <c r="C153" s="153" t="str">
        <f>'HECVAT - Full | Vendor Response'!C149</f>
        <v>Yes</v>
      </c>
      <c r="D153" s="159" t="str">
        <f>'HECVAT - Full | Vendor Response'!D149</f>
        <v xml:space="preserve">Ownership rights to institution data is retained by the institution. No ownership rights are granted to any Leepfrog Technology. For further information please refer to Section 3, Ownership contained within the CourseLeaf SSA. </v>
      </c>
      <c r="E153" s="171" t="s">
        <v>60</v>
      </c>
      <c r="F153" s="233" t="str">
        <f>VLOOKUP($A153,Questions!B$3:T$256,12,FALSE)</f>
        <v>Yes</v>
      </c>
      <c r="G153" s="240"/>
      <c r="H153" s="234">
        <f>VLOOKUP(A153,Questions!B$25:T$295,16,FALSE)</f>
        <v>15</v>
      </c>
      <c r="I153" s="238"/>
    </row>
    <row r="154" spans="1:9" ht="48" customHeight="1" x14ac:dyDescent="0.2">
      <c r="A154" s="67" t="str">
        <f>'HECVAT - Full | Vendor Response'!A150</f>
        <v>DATA-10</v>
      </c>
      <c r="B154" s="67" t="str">
        <f>'HECVAT - Full | Vendor Response'!B150</f>
        <v>Are these rights retained even through a provider acquisition or bankruptcy event?</v>
      </c>
      <c r="C154" s="153" t="str">
        <f>'HECVAT - Full | Vendor Response'!C150</f>
        <v>Yes</v>
      </c>
      <c r="D154" s="159" t="str">
        <f>'HECVAT - Full | Vendor Response'!D150</f>
        <v>All data within CourseLeaf belongs to the customer.</v>
      </c>
      <c r="E154" s="171" t="s">
        <v>60</v>
      </c>
      <c r="F154" s="233" t="str">
        <f>VLOOKUP($A154,Questions!B$3:T$256,12,FALSE)</f>
        <v>Yes</v>
      </c>
      <c r="G154" s="240"/>
      <c r="H154" s="234">
        <f>VLOOKUP(A154,Questions!B$25:T$295,16,FALSE)</f>
        <v>25</v>
      </c>
      <c r="I154" s="238"/>
    </row>
    <row r="155" spans="1:9" ht="48" customHeight="1" x14ac:dyDescent="0.2">
      <c r="A155" s="67" t="str">
        <f>'HECVAT - Full | Vendor Response'!A151</f>
        <v>DATA-11</v>
      </c>
      <c r="B155" s="67" t="str">
        <f>'HECVAT - Full | Vendor Response'!B151</f>
        <v>In the event of imminent bankruptcy, closing of business, or retirement of service, will you provide 90 days for customers to get their data out of the system and migrate applications?</v>
      </c>
      <c r="C155" s="153" t="str">
        <f>'HECVAT - Full | Vendor Response'!C151</f>
        <v>Yes</v>
      </c>
      <c r="D155" s="159" t="str">
        <f>'HECVAT - Full | Vendor Response'!D151</f>
        <v xml:space="preserve">Notified via email and phone. </v>
      </c>
      <c r="E155" s="171" t="s">
        <v>60</v>
      </c>
      <c r="F155" s="233" t="str">
        <f>VLOOKUP($A155,Questions!B$3:T$256,12,FALSE)</f>
        <v>Yes</v>
      </c>
      <c r="G155" s="240"/>
      <c r="H155" s="234">
        <f>VLOOKUP(A155,Questions!B$25:T$295,16,FALSE)</f>
        <v>15</v>
      </c>
      <c r="I155" s="238"/>
    </row>
    <row r="156" spans="1:9" ht="48" customHeight="1" x14ac:dyDescent="0.2">
      <c r="A156" s="67" t="str">
        <f>'HECVAT - Full | Vendor Response'!A152</f>
        <v>DATA-12</v>
      </c>
      <c r="B156" s="67" t="str">
        <f>'HECVAT - Full | Vendor Response'!B152</f>
        <v>Are involatile backup copies made according to predefined schedules and securely stored and protected?</v>
      </c>
      <c r="C156" s="153" t="str">
        <f>'HECVAT - Full | Vendor Response'!C152</f>
        <v>Yes</v>
      </c>
      <c r="D156" s="159" t="str">
        <f>'HECVAT - Full | Vendor Response'!D152</f>
        <v xml:space="preserve">Backups are scheduled to be performed once daily and at least two off site copies of system backups are kept. Backups are rotated offsite on a weekly basis and retained for 4 weeks. </v>
      </c>
      <c r="E156" s="171" t="s">
        <v>60</v>
      </c>
      <c r="F156" s="233" t="str">
        <f>VLOOKUP($A156,Questions!B$3:T$256,12,FALSE)</f>
        <v>Yes</v>
      </c>
      <c r="G156" s="240"/>
      <c r="H156" s="234">
        <f>VLOOKUP(A156,Questions!B$25:T$295,16,FALSE)</f>
        <v>15</v>
      </c>
      <c r="I156" s="238"/>
    </row>
    <row r="157" spans="1:9" ht="48" customHeight="1" x14ac:dyDescent="0.2">
      <c r="A157" s="67" t="str">
        <f>'HECVAT - Full | Vendor Response'!A153</f>
        <v>DATA-13</v>
      </c>
      <c r="B157" s="67" t="str">
        <f>'HECVAT - Full | Vendor Response'!B153</f>
        <v>Do current backups include all operating system software, utilities, security software, application software, and data files necessary for recovery?</v>
      </c>
      <c r="C157" s="153" t="str">
        <f>'HECVAT - Full | Vendor Response'!C153</f>
        <v>Yes</v>
      </c>
      <c r="D157" s="159" t="str">
        <f>'HECVAT - Full | Vendor Response'!D153</f>
        <v>Included.</v>
      </c>
      <c r="E157" s="171" t="s">
        <v>60</v>
      </c>
      <c r="F157" s="233" t="str">
        <f>VLOOKUP($A157,Questions!B$3:T$256,12,FALSE)</f>
        <v>Yes</v>
      </c>
      <c r="G157" s="240"/>
      <c r="H157" s="234">
        <f>VLOOKUP(A157,Questions!B$25:T$295,16,FALSE)</f>
        <v>20</v>
      </c>
      <c r="I157" s="238"/>
    </row>
    <row r="158" spans="1:9" ht="48" customHeight="1" x14ac:dyDescent="0.2">
      <c r="A158" s="67" t="str">
        <f>'HECVAT - Full | Vendor Response'!A154</f>
        <v>DATA-14</v>
      </c>
      <c r="B158" s="67" t="str">
        <f>'HECVAT - Full | Vendor Response'!B154</f>
        <v>Are you performing off-site backups? (i.e., digitally moved off site)</v>
      </c>
      <c r="C158" s="153" t="str">
        <f>'HECVAT - Full | Vendor Response'!C154</f>
        <v>Yes</v>
      </c>
      <c r="D158" s="159" t="str">
        <f>'HECVAT - Full | Vendor Response'!D154</f>
        <v xml:space="preserve">Backups are scheduled to be performed once daily and at least two off site copies of system backups are kept. Backups are rotated offsite on a weekly basis and retained for 4 weeks. </v>
      </c>
      <c r="E158" s="171" t="s">
        <v>60</v>
      </c>
      <c r="F158" s="233" t="str">
        <f>VLOOKUP($A158,Questions!B$3:T$256,12,FALSE)</f>
        <v>Yes</v>
      </c>
      <c r="G158" s="240"/>
      <c r="H158" s="234">
        <f>VLOOKUP(A158,Questions!B$25:T$295,16,FALSE)</f>
        <v>20</v>
      </c>
      <c r="I158" s="238"/>
    </row>
    <row r="159" spans="1:9" ht="48" customHeight="1" x14ac:dyDescent="0.2">
      <c r="A159" s="67" t="str">
        <f>'HECVAT - Full | Vendor Response'!A155</f>
        <v>DATA-15</v>
      </c>
      <c r="B159" s="67" t="str">
        <f>'HECVAT - Full | Vendor Response'!B155</f>
        <v>Are physical backups taken off site? (i.e., physically moved off site)</v>
      </c>
      <c r="C159" s="153" t="str">
        <f>'HECVAT - Full | Vendor Response'!C155</f>
        <v>Yes</v>
      </c>
      <c r="D159" s="159" t="str">
        <f>'HECVAT - Full | Vendor Response'!D155</f>
        <v xml:space="preserve">Physical backups taken offsite. </v>
      </c>
      <c r="E159" s="171" t="s">
        <v>60</v>
      </c>
      <c r="F159" s="233" t="str">
        <f>VLOOKUP($A159,Questions!B$3:T$256,12,FALSE)</f>
        <v>Yes</v>
      </c>
      <c r="G159" s="240"/>
      <c r="H159" s="234">
        <f>VLOOKUP(A159,Questions!B$25:T$295,16,FALSE)</f>
        <v>20</v>
      </c>
      <c r="I159" s="238"/>
    </row>
    <row r="160" spans="1:9" ht="65.45" customHeight="1" x14ac:dyDescent="0.2">
      <c r="A160" s="67" t="str">
        <f>'HECVAT - Full | Vendor Response'!A156</f>
        <v>DATA-16</v>
      </c>
      <c r="B160" s="67" t="str">
        <f>'HECVAT - Full | Vendor Response'!B156</f>
        <v>Do backups containing the institution's data ever leave the institution's data zone either physically or via network routing?</v>
      </c>
      <c r="C160" s="153" t="str">
        <f>'HECVAT - Full | Vendor Response'!C156</f>
        <v>No</v>
      </c>
      <c r="D160" s="159">
        <f>'HECVAT - Full | Vendor Response'!D156</f>
        <v>0</v>
      </c>
      <c r="E160" s="171" t="s">
        <v>60</v>
      </c>
      <c r="F160" s="233" t="str">
        <f>VLOOKUP($A160,Questions!B$3:T$256,12,FALSE)</f>
        <v>No</v>
      </c>
      <c r="G160" s="240"/>
      <c r="H160" s="234">
        <f>VLOOKUP(A160,Questions!B$25:T$295,16,FALSE)</f>
        <v>25</v>
      </c>
      <c r="I160" s="238"/>
    </row>
    <row r="161" spans="1:10" ht="48" customHeight="1" x14ac:dyDescent="0.2">
      <c r="A161" s="67" t="str">
        <f>'HECVAT - Full | Vendor Response'!A157</f>
        <v>DATA-17</v>
      </c>
      <c r="B161" s="67" t="str">
        <f>'HECVAT - Full | Vendor Response'!B157</f>
        <v>Are data backups encrypted?</v>
      </c>
      <c r="C161" s="153" t="str">
        <f>'HECVAT - Full | Vendor Response'!C157</f>
        <v>Yes</v>
      </c>
      <c r="D161" s="159" t="str">
        <f>'HECVAT - Full | Vendor Response'!D157</f>
        <v>AES-256 encryption is the most common cipher in use with CourseLeaf backups.</v>
      </c>
      <c r="E161" s="171" t="s">
        <v>60</v>
      </c>
      <c r="F161" s="231" t="str">
        <f>VLOOKUP($A161,Questions!B$3:T$256,12,FALSE)</f>
        <v>Yes</v>
      </c>
      <c r="G161" s="240"/>
      <c r="H161" s="232">
        <f>VLOOKUP(A161,Questions!B$25:T$295,16,FALSE)</f>
        <v>15</v>
      </c>
      <c r="I161" s="238"/>
    </row>
    <row r="162" spans="1:10" ht="48" customHeight="1" x14ac:dyDescent="0.2">
      <c r="A162" s="67" t="str">
        <f>'HECVAT - Full | Vendor Response'!A158</f>
        <v>DATA-18</v>
      </c>
      <c r="B162" s="67" t="str">
        <f>'HECVAT - Full | Vendor Response'!B158</f>
        <v>Do you have a cryptographic key management process (generation, exchange, storage, safeguards, use, vetting, and replacement) that is documented and currently implemented, for all system components? (e.g., database, system, web, etc.)</v>
      </c>
      <c r="C162" s="153" t="str">
        <f>'HECVAT - Full | Vendor Response'!C158</f>
        <v>Yes</v>
      </c>
      <c r="D162" s="159" t="str">
        <f>'HECVAT - Full | Vendor Response'!D158</f>
        <v xml:space="preserve">Leepfrog follows an internal cryptographic key management processes. </v>
      </c>
      <c r="E162" s="171" t="s">
        <v>60</v>
      </c>
      <c r="F162" s="231" t="str">
        <f>VLOOKUP($A162,Questions!B$3:T$256,12,FALSE)</f>
        <v>Yes</v>
      </c>
      <c r="G162" s="240"/>
      <c r="H162" s="232">
        <f>VLOOKUP(A162,Questions!B$25:T$295,16,FALSE)</f>
        <v>10</v>
      </c>
      <c r="I162" s="238"/>
    </row>
    <row r="163" spans="1:10" ht="48" customHeight="1" x14ac:dyDescent="0.2">
      <c r="A163" s="67" t="str">
        <f>'HECVAT - Full | Vendor Response'!A159</f>
        <v>DATA-19</v>
      </c>
      <c r="B163" s="67" t="str">
        <f>'HECVAT - Full | Vendor Response'!B159</f>
        <v>Do you have a media handling process that is documented and currently implemented that meets established business needs and regulatory requirements, including end-of-life, repurposing and data sanitization procedures?</v>
      </c>
      <c r="C163" s="153" t="str">
        <f>'HECVAT - Full | Vendor Response'!C159</f>
        <v>Yes</v>
      </c>
      <c r="D163" s="159" t="str">
        <f>'HECVAT - Full | Vendor Response'!D159</f>
        <v>If data destruction is requested, Leepfrog utilizes overwrite (“shred”) of data, and delete from all online filesystems and certifies its destruction. Leepfrog indefinitely retains all storage media.</v>
      </c>
      <c r="E163" s="171" t="s">
        <v>60</v>
      </c>
      <c r="F163" s="231" t="str">
        <f>VLOOKUP($A163,Questions!B$3:T$256,12,FALSE)</f>
        <v>Yes</v>
      </c>
      <c r="G163" s="240"/>
      <c r="H163" s="232">
        <f>VLOOKUP(A163,Questions!B$25:T$295,16,FALSE)</f>
        <v>20</v>
      </c>
      <c r="I163" s="238"/>
    </row>
    <row r="164" spans="1:10" ht="48" customHeight="1" x14ac:dyDescent="0.2">
      <c r="A164" s="67" t="str">
        <f>'HECVAT - Full | Vendor Response'!A160</f>
        <v>DATA-20</v>
      </c>
      <c r="B164" s="67" t="str">
        <f>'HECVAT - Full | Vendor Response'!B160</f>
        <v>Does the process described in DATA-19 adhere to DoD 5220.22-M and/or NIST SP 800-88 standards?</v>
      </c>
      <c r="C164" s="153" t="str">
        <f>'HECVAT - Full | Vendor Response'!C160</f>
        <v>Yes</v>
      </c>
      <c r="D164" s="159" t="str">
        <f>'HECVAT - Full | Vendor Response'!D160</f>
        <v>If data destruction is requested, Leepfrog can utilize a 3 pass data wipe which is compliant with the DoD 5220.22-M Standard.</v>
      </c>
      <c r="E164" s="171" t="s">
        <v>60</v>
      </c>
      <c r="F164" s="231" t="str">
        <f>VLOOKUP($A164,Questions!B$3:T$256,12,FALSE)</f>
        <v>Yes</v>
      </c>
      <c r="G164" s="240"/>
      <c r="H164" s="232">
        <f>VLOOKUP(A164,Questions!B$25:T$295,16,FALSE)</f>
        <v>20</v>
      </c>
      <c r="I164" s="238"/>
    </row>
    <row r="165" spans="1:10" ht="48" customHeight="1" x14ac:dyDescent="0.2">
      <c r="A165" s="67" t="str">
        <f>'HECVAT - Full | Vendor Response'!A161</f>
        <v>DATA-21</v>
      </c>
      <c r="B165" s="67" t="str">
        <f>'HECVAT - Full | Vendor Response'!B161</f>
        <v>Is media used for long-term retention of business data and archival purposes stored in a secure, environmentally protected area?</v>
      </c>
      <c r="C165" s="153" t="str">
        <f>'HECVAT - Full | Vendor Response'!C161</f>
        <v>Yes</v>
      </c>
      <c r="D165" s="159" t="str">
        <f>'HECVAT - Full | Vendor Response'!D161</f>
        <v xml:space="preserve">We have a long term retention strategy and archival pattern including both cold storage and off site. </v>
      </c>
      <c r="E165" s="171" t="s">
        <v>60</v>
      </c>
      <c r="F165" s="231" t="str">
        <f>VLOOKUP($A165,Questions!B$3:T$256,12,FALSE)</f>
        <v>Yes</v>
      </c>
      <c r="G165" s="240"/>
      <c r="H165" s="232">
        <f>VLOOKUP(A165,Questions!B$25:T$295,16,FALSE)</f>
        <v>25</v>
      </c>
      <c r="I165" s="238"/>
    </row>
    <row r="166" spans="1:10" ht="48" customHeight="1" x14ac:dyDescent="0.2">
      <c r="A166" s="67" t="str">
        <f>'HECVAT - Full | Vendor Response'!A162</f>
        <v>DATA-22</v>
      </c>
      <c r="B166" s="67" t="str">
        <f>'HECVAT - Full | Vendor Response'!B162</f>
        <v>Will you handle data in a FERPA-compliant manner?</v>
      </c>
      <c r="C166" s="153">
        <f>'HECVAT - Full | Vendor Response'!C162</f>
        <v>0</v>
      </c>
      <c r="D166" s="159" t="str">
        <f>'HECVAT - Full | Vendor Response'!D162</f>
        <v>Only non-sensitive data intended for public use is used. CourseLeaf never uses or stores personal or FERPA protected data, PII, HIPPA, Social Security, or financial data.</v>
      </c>
      <c r="E166" s="171" t="s">
        <v>60</v>
      </c>
      <c r="F166" s="231" t="str">
        <f>VLOOKUP($A166,Questions!B$3:T$256,12,FALSE)</f>
        <v>Yes</v>
      </c>
      <c r="G166" s="240"/>
      <c r="H166" s="232">
        <f>VLOOKUP(A166,Questions!B$25:T$295,16,FALSE)</f>
        <v>15</v>
      </c>
      <c r="I166" s="238"/>
    </row>
    <row r="167" spans="1:10" ht="48" customHeight="1" x14ac:dyDescent="0.2">
      <c r="A167" s="67" t="str">
        <f>'HECVAT - Full | Vendor Response'!A163</f>
        <v>DATA-23</v>
      </c>
      <c r="B167" s="67" t="str">
        <f>'HECVAT - Full | Vendor Response'!B163</f>
        <v>Does your staff (or third party) have access to institutional data (e.g., financial, PHI or other sensitive information) through any means?</v>
      </c>
      <c r="C167" s="153">
        <f>'HECVAT - Full | Vendor Response'!C163</f>
        <v>0</v>
      </c>
      <c r="D167" s="159" t="str">
        <f>'HECVAT - Full | Vendor Response'!D163</f>
        <v>Only non-sensitive data intended for public use is used. CourseLeaf never uses or stores personal or FERPA protected data, PII, HIPPA, Social Security, or financial data.</v>
      </c>
      <c r="E167" s="171" t="s">
        <v>60</v>
      </c>
      <c r="F167" s="231" t="str">
        <f>VLOOKUP($A167,Questions!B$3:T$256,12,FALSE)</f>
        <v>Yes</v>
      </c>
      <c r="G167" s="240"/>
      <c r="H167" s="232">
        <f>VLOOKUP(A167,Questions!B$25:T$295,16,FALSE)</f>
        <v>20</v>
      </c>
      <c r="I167" s="238"/>
    </row>
    <row r="168" spans="1:10" ht="48" customHeight="1" x14ac:dyDescent="0.2">
      <c r="A168" s="67" t="str">
        <f>'HECVAT - Full | Vendor Response'!A164</f>
        <v>DATA-24</v>
      </c>
      <c r="B168" s="67" t="str">
        <f>'HECVAT - Full | Vendor Response'!B164</f>
        <v>Do you have a documented and currently implemented strategy for securing employee workstations when they work remotely (i.e., not in a trusted computing environment)?</v>
      </c>
      <c r="C168" s="153">
        <f>'HECVAT - Full | Vendor Response'!C164</f>
        <v>0</v>
      </c>
      <c r="D168" s="159" t="str">
        <f>'HECVAT - Full | Vendor Response'!D164</f>
        <v xml:space="preserve">VPN and full disk encryption. </v>
      </c>
      <c r="E168" s="171" t="s">
        <v>60</v>
      </c>
      <c r="F168" s="231" t="str">
        <f>VLOOKUP($A168,Questions!B$3:T$256,12,FALSE)</f>
        <v>Yes</v>
      </c>
      <c r="G168" s="240"/>
      <c r="H168" s="232">
        <f>VLOOKUP(A168,Questions!B$25:T$295,16,FALSE)</f>
        <v>20</v>
      </c>
      <c r="I168" s="238"/>
      <c r="J168" s="275"/>
    </row>
    <row r="169" spans="1:10" ht="48" customHeight="1" x14ac:dyDescent="0.2">
      <c r="A169" s="358" t="str">
        <f>'HECVAT - Full | Vendor Response'!A165</f>
        <v>Datacenter</v>
      </c>
      <c r="B169" s="358"/>
      <c r="C169" s="154" t="s">
        <v>321</v>
      </c>
      <c r="D169" s="160" t="s">
        <v>48</v>
      </c>
      <c r="E169" s="162" t="s">
        <v>50</v>
      </c>
      <c r="F169" s="163" t="s">
        <v>322</v>
      </c>
      <c r="G169" s="154" t="s">
        <v>323</v>
      </c>
      <c r="H169" s="154" t="s">
        <v>324</v>
      </c>
      <c r="I169" s="164" t="s">
        <v>325</v>
      </c>
    </row>
    <row r="170" spans="1:10" ht="48" customHeight="1" x14ac:dyDescent="0.2">
      <c r="A170" s="67" t="str">
        <f>'HECVAT - Full | Vendor Response'!A166</f>
        <v>DCTR-01</v>
      </c>
      <c r="B170" s="67" t="str">
        <f>'HECVAT - Full | Vendor Response'!B166</f>
        <v>Does the hosting provider have a SOC 2 Type 2 report available?</v>
      </c>
      <c r="C170" s="153" t="str">
        <f>'HECVAT - Full | Vendor Response'!C166</f>
        <v>Yes</v>
      </c>
      <c r="D170" s="159" t="str">
        <f>'HECVAT - Full | Vendor Response'!D166</f>
        <v xml:space="preserve">AWS can make this report available. </v>
      </c>
      <c r="E170" s="171" t="s">
        <v>60</v>
      </c>
      <c r="F170" s="231" t="str">
        <f>VLOOKUP($A170,Questions!B$3:T$256,12,FALSE)</f>
        <v>Yes</v>
      </c>
      <c r="G170" s="240"/>
      <c r="H170" s="232">
        <f>VLOOKUP(A170,Questions!B$25:T$295,16,FALSE)</f>
        <v>20</v>
      </c>
      <c r="I170" s="238"/>
    </row>
    <row r="171" spans="1:10" ht="48" customHeight="1" x14ac:dyDescent="0.2">
      <c r="A171" s="67" t="str">
        <f>'HECVAT - Full | Vendor Response'!A167</f>
        <v>DCTR-02</v>
      </c>
      <c r="B171" s="67" t="str">
        <f>'HECVAT - Full | Vendor Response'!B167</f>
        <v>Are you generally able to accommodate storing each institution's data within their geographic region?</v>
      </c>
      <c r="C171" s="153" t="str">
        <f>'HECVAT - Full | Vendor Response'!C167</f>
        <v>Yes</v>
      </c>
      <c r="D171" s="159" t="str">
        <f>'HECVAT - Full | Vendor Response'!D167</f>
        <v xml:space="preserve">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 Generally we are able to accommodate storing data within an institution's geographic region. </v>
      </c>
      <c r="E171" s="171" t="s">
        <v>60</v>
      </c>
      <c r="F171" s="231" t="str">
        <f>VLOOKUP($A171,Questions!B$3:T$256,12,FALSE)</f>
        <v>Yes</v>
      </c>
      <c r="G171" s="240"/>
      <c r="H171" s="232">
        <f>VLOOKUP(A171,Questions!B$25:T$295,16,FALSE)</f>
        <v>20</v>
      </c>
      <c r="I171" s="238"/>
    </row>
    <row r="172" spans="1:10" ht="48" customHeight="1" x14ac:dyDescent="0.2">
      <c r="A172" s="67" t="str">
        <f>'HECVAT - Full | Vendor Response'!A168</f>
        <v>DCTR-03</v>
      </c>
      <c r="B172" s="67" t="str">
        <f>'HECVAT - Full | Vendor Response'!B168</f>
        <v>Are the data centers staffed 24 hours a day, seven days a week (i.e., 24 x 7 x 365)?</v>
      </c>
      <c r="C172" s="153" t="str">
        <f>'HECVAT - Full | Vendor Response'!C168</f>
        <v>Yes</v>
      </c>
      <c r="D172" s="159" t="str">
        <f>'HECVAT - Full | Vendor Response'!D168</f>
        <v>AWS data centers are staffed 24x7x365.</v>
      </c>
      <c r="E172" s="171" t="s">
        <v>60</v>
      </c>
      <c r="F172" s="231" t="str">
        <f>VLOOKUP($A172,Questions!B$3:T$256,12,FALSE)</f>
        <v>Yes</v>
      </c>
      <c r="G172" s="240"/>
      <c r="H172" s="232">
        <f>VLOOKUP(A172,Questions!B$25:T$295,16,FALSE)</f>
        <v>20</v>
      </c>
      <c r="I172" s="238"/>
    </row>
    <row r="173" spans="1:10" ht="48" customHeight="1" x14ac:dyDescent="0.2">
      <c r="A173" s="67" t="str">
        <f>'HECVAT - Full | Vendor Response'!A169</f>
        <v>DCTR-04</v>
      </c>
      <c r="B173" s="67" t="str">
        <f>'HECVAT - Full | Vendor Response'!B169</f>
        <v>Are your servers separated from other companies via a physical barrier, such as a cage or hardened walls?</v>
      </c>
      <c r="C173" s="153">
        <f>'HECVAT - Full | Vendor Response'!C169</f>
        <v>0</v>
      </c>
      <c r="D173" s="159" t="str">
        <f>'HECVAT - Full | Vendor Response'!D169</f>
        <v xml:space="preserve">We use a cloud service provider which is virtualized. </v>
      </c>
      <c r="E173" s="171" t="s">
        <v>60</v>
      </c>
      <c r="F173" s="231" t="str">
        <f>VLOOKUP($A173,Questions!B$3:T$256,12,FALSE)</f>
        <v>Yes</v>
      </c>
      <c r="G173" s="240"/>
      <c r="H173" s="232">
        <f>VLOOKUP(A173,Questions!B$25:T$295,16,FALSE)</f>
        <v>20</v>
      </c>
      <c r="I173" s="238"/>
    </row>
    <row r="174" spans="1:10" ht="48" customHeight="1" x14ac:dyDescent="0.2">
      <c r="A174" s="67" t="str">
        <f>'HECVAT - Full | Vendor Response'!A170</f>
        <v>DCTR-05</v>
      </c>
      <c r="B174" s="67" t="str">
        <f>'HECVAT - Full | Vendor Response'!B170</f>
        <v>Does a physical barrier fully enclose the physical space, preventing unauthorized physical contact with any of your devices?</v>
      </c>
      <c r="C174" s="153">
        <f>'HECVAT - Full | Vendor Response'!C170</f>
        <v>0</v>
      </c>
      <c r="D174" s="159" t="str">
        <f>'HECVAT - Full | Vendor Response'!D170</f>
        <v xml:space="preserve">We use a cloud service provider which is virtualized. </v>
      </c>
      <c r="E174" s="171" t="s">
        <v>60</v>
      </c>
      <c r="F174" s="231" t="str">
        <f>VLOOKUP($A174,Questions!B$3:T$256,12,FALSE)</f>
        <v>Yes</v>
      </c>
      <c r="G174" s="240"/>
      <c r="H174" s="232">
        <f>VLOOKUP(A174,Questions!B$25:T$295,16,FALSE)</f>
        <v>25</v>
      </c>
      <c r="I174" s="238"/>
    </row>
    <row r="175" spans="1:10" ht="48" customHeight="1" x14ac:dyDescent="0.2">
      <c r="A175" s="67" t="str">
        <f>'HECVAT - Full | Vendor Response'!A171</f>
        <v>DCTR-06</v>
      </c>
      <c r="B175" s="67" t="str">
        <f>'HECVAT - Full | Vendor Response'!B171</f>
        <v>Are your primary and secondary data centers geographically diverse?</v>
      </c>
      <c r="C175" s="153" t="str">
        <f>'HECVAT - Full | Vendor Response'!C171</f>
        <v>Yes</v>
      </c>
      <c r="D175" s="159" t="str">
        <f>'HECVAT - Full | Vendor Response'!D171</f>
        <v>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v>
      </c>
      <c r="E175" s="171" t="s">
        <v>60</v>
      </c>
      <c r="F175" s="231" t="str">
        <f>VLOOKUP($A175,Questions!B$3:T$256,12,FALSE)</f>
        <v>Yes</v>
      </c>
      <c r="G175" s="240"/>
      <c r="H175" s="232">
        <f>VLOOKUP(A175,Questions!B$25:T$295,16,FALSE)</f>
        <v>20</v>
      </c>
      <c r="I175" s="238"/>
    </row>
    <row r="176" spans="1:10" ht="48" customHeight="1" x14ac:dyDescent="0.2">
      <c r="A176" s="67" t="str">
        <f>'HECVAT - Full | Vendor Response'!A172</f>
        <v>DCTR-07</v>
      </c>
      <c r="B176" s="67" t="str">
        <f>'HECVAT - Full | Vendor Response'!B172</f>
        <v>If outsourced or co-located, is there a contract in place to prevent data from leaving the institution's data zone?</v>
      </c>
      <c r="C176" s="153" t="str">
        <f>'HECVAT - Full | Vendor Response'!C172</f>
        <v>Yes</v>
      </c>
      <c r="D176" s="159" t="str">
        <f>'HECVAT - Full | Vendor Response'!D172</f>
        <v>Availability zones are isolated locations within an AWS region. AWS customers are not allowed physical access to these facilities, and their locations are not publicized by Amazon.</v>
      </c>
      <c r="E176" s="171" t="s">
        <v>60</v>
      </c>
      <c r="F176" s="231" t="str">
        <f>VLOOKUP($A176,Questions!B$3:T$256,12,FALSE)</f>
        <v>Yes</v>
      </c>
      <c r="G176" s="240"/>
      <c r="H176" s="232">
        <f>VLOOKUP(A176,Questions!B$25:T$295,16,FALSE)</f>
        <v>20</v>
      </c>
      <c r="I176" s="239"/>
    </row>
    <row r="177" spans="1:10" ht="48" customHeight="1" x14ac:dyDescent="0.2">
      <c r="A177" s="67" t="str">
        <f>'HECVAT - Full | Vendor Response'!A173</f>
        <v>DCTR-08</v>
      </c>
      <c r="B177" s="67" t="str">
        <f>'HECVAT - Full | Vendor Response'!B173</f>
        <v>What tier level is your data center (per levels defined by the Uptime Institute)?</v>
      </c>
      <c r="C177" s="153">
        <f>'HECVAT - Full | Vendor Response'!C173</f>
        <v>0</v>
      </c>
      <c r="D177" s="159">
        <f>'HECVAT - Full | Vendor Response'!D173</f>
        <v>0</v>
      </c>
      <c r="E177" s="171" t="s">
        <v>60</v>
      </c>
      <c r="F177" s="231" t="str">
        <f>VLOOKUP($A177,Questions!B$3:T$256,12,FALSE)</f>
        <v>Yes</v>
      </c>
      <c r="G177" s="240"/>
      <c r="H177" s="234">
        <f>VLOOKUP(A177,Questions!B$25:T$295,16,FALSE)</f>
        <v>20</v>
      </c>
      <c r="I177" s="239"/>
    </row>
    <row r="178" spans="1:10" ht="48" customHeight="1" x14ac:dyDescent="0.2">
      <c r="A178" s="67" t="str">
        <f>'HECVAT - Full | Vendor Response'!A174</f>
        <v>DCTR-09</v>
      </c>
      <c r="B178" s="67" t="str">
        <f>'HECVAT - Full | Vendor Response'!B174</f>
        <v>Is the service hosted in a high-availability environment?</v>
      </c>
      <c r="C178" s="153" t="str">
        <f>'HECVAT - Full | Vendor Response'!C174</f>
        <v>Yes</v>
      </c>
      <c r="D178" s="159" t="str">
        <f>'HECVAT - Full | Vendor Response'!D174</f>
        <v xml:space="preserve">The CourseLeaf solution is deployed in AWS across multiple AWS availability zones in a high availability configuration. </v>
      </c>
      <c r="E178" s="171" t="s">
        <v>60</v>
      </c>
      <c r="F178" s="233" t="str">
        <f>VLOOKUP($A178,Questions!B$3:T$256,12,FALSE)</f>
        <v>Yes</v>
      </c>
      <c r="G178" s="240"/>
      <c r="H178" s="234">
        <f>VLOOKUP(A178,Questions!B$25:T$295,16,FALSE)</f>
        <v>20</v>
      </c>
      <c r="I178" s="238"/>
    </row>
    <row r="179" spans="1:10" ht="48" customHeight="1" x14ac:dyDescent="0.2">
      <c r="A179" s="152" t="str">
        <f>'HECVAT - Full | Vendor Response'!A175</f>
        <v>DCTR-10</v>
      </c>
      <c r="B179" s="152" t="str">
        <f>'HECVAT - Full | Vendor Response'!B175</f>
        <v xml:space="preserve">Is redundant power available for all data centers where institutional data will reside? </v>
      </c>
      <c r="C179" s="152">
        <f>'HECVAT - Full | Vendor Response'!C175</f>
        <v>0</v>
      </c>
      <c r="D179" s="159">
        <f>'HECVAT - Full | Vendor Response'!D175</f>
        <v>0</v>
      </c>
      <c r="E179" s="171" t="s">
        <v>60</v>
      </c>
      <c r="F179" s="233" t="str">
        <f>VLOOKUP($A179,Questions!B$3:T$256,12,FALSE)</f>
        <v>Yes</v>
      </c>
      <c r="G179" s="240"/>
      <c r="H179" s="234">
        <f>VLOOKUP(A179,Questions!B$25:T$295,16,FALSE)</f>
        <v>20</v>
      </c>
      <c r="I179" s="239"/>
    </row>
    <row r="180" spans="1:10" ht="48" customHeight="1" x14ac:dyDescent="0.2">
      <c r="A180" s="67" t="str">
        <f>'HECVAT - Full | Vendor Response'!A176</f>
        <v>DCTR-11</v>
      </c>
      <c r="B180" s="67" t="str">
        <f>'HECVAT - Full | Vendor Response'!B176</f>
        <v>Are redundant power strategies tested?</v>
      </c>
      <c r="C180" s="153">
        <f>'HECVAT - Full | Vendor Response'!C176</f>
        <v>0</v>
      </c>
      <c r="D180" s="159">
        <f>'HECVAT - Full | Vendor Response'!D176</f>
        <v>0</v>
      </c>
      <c r="E180" s="171" t="s">
        <v>60</v>
      </c>
      <c r="F180" s="233" t="str">
        <f>VLOOKUP($A180,Questions!B$3:T$256,12,FALSE)</f>
        <v>Yes</v>
      </c>
      <c r="G180" s="240"/>
      <c r="H180" s="234">
        <f>VLOOKUP(A180,Questions!B$25:T$295,16,FALSE)</f>
        <v>25</v>
      </c>
      <c r="I180" s="238"/>
    </row>
    <row r="181" spans="1:10" ht="48" customHeight="1" x14ac:dyDescent="0.2">
      <c r="A181" s="67" t="str">
        <f>'HECVAT - Full | Vendor Response'!A177</f>
        <v>DCTR-12</v>
      </c>
      <c r="B181" s="67" t="str">
        <f>'HECVAT - Full | Vendor Response'!B177</f>
        <v>Describe or provide a reference to the availability of cooling and fire-suppression systems in all data centers where institution data will reside.</v>
      </c>
      <c r="C181" s="153">
        <f>'HECVAT - Full | Vendor Response'!C177</f>
        <v>0</v>
      </c>
      <c r="D181" s="159"/>
      <c r="E181" s="171" t="s">
        <v>60</v>
      </c>
      <c r="F181" s="233" t="str">
        <f>VLOOKUP($A181,Questions!B$3:T$256,12,FALSE)</f>
        <v>Yes</v>
      </c>
      <c r="G181" s="240"/>
      <c r="H181" s="234">
        <f>VLOOKUP(A181,Questions!B$25:T$295,16,FALSE)</f>
        <v>20</v>
      </c>
      <c r="I181" s="239"/>
    </row>
    <row r="182" spans="1:10" ht="48" customHeight="1" x14ac:dyDescent="0.2">
      <c r="A182" s="67" t="str">
        <f>'HECVAT - Full | Vendor Response'!A178</f>
        <v>DCTR-13</v>
      </c>
      <c r="B182" s="67" t="str">
        <f>'HECVAT - Full | Vendor Response'!B178</f>
        <v>Do you have Internet Service Provider (ISP) redundancy?</v>
      </c>
      <c r="C182" s="153">
        <f>'HECVAT - Full | Vendor Response'!C178</f>
        <v>0</v>
      </c>
      <c r="D182" s="159">
        <f>'HECVAT - Full | Vendor Response'!D178</f>
        <v>0</v>
      </c>
      <c r="E182" s="171" t="s">
        <v>60</v>
      </c>
      <c r="F182" s="231" t="str">
        <f>VLOOKUP($A182,Questions!B$3:T$256,12,FALSE)</f>
        <v>Yes</v>
      </c>
      <c r="G182" s="240"/>
      <c r="H182" s="232">
        <f>VLOOKUP(A182,Questions!B$25:T$295,16,FALSE)</f>
        <v>20</v>
      </c>
      <c r="I182" s="238"/>
    </row>
    <row r="183" spans="1:10" ht="48" customHeight="1" x14ac:dyDescent="0.2">
      <c r="A183" s="67" t="s">
        <v>200</v>
      </c>
      <c r="B183" s="67" t="str">
        <f>'HECVAT - Full | Vendor Response'!B179</f>
        <v>Does every data center where the institution's data will reside have multiple telephone company or network provider entrances to the facility?</v>
      </c>
      <c r="C183" s="153">
        <f>'HECVAT - Full | Vendor Response'!C179</f>
        <v>0</v>
      </c>
      <c r="D183" s="159">
        <f>'HECVAT - Full | Vendor Response'!D179</f>
        <v>0</v>
      </c>
      <c r="E183" s="171" t="s">
        <v>60</v>
      </c>
      <c r="F183" s="231" t="str">
        <f>VLOOKUP($A183,Questions!B$3:T$256,12,FALSE)</f>
        <v>Yes</v>
      </c>
      <c r="G183" s="240"/>
      <c r="H183" s="232">
        <f>VLOOKUP(A183,Questions!B$25:T$295,16,FALSE)</f>
        <v>20</v>
      </c>
      <c r="I183" s="238"/>
    </row>
    <row r="184" spans="1:10" ht="48" customHeight="1" x14ac:dyDescent="0.2">
      <c r="A184" s="67" t="s">
        <v>201</v>
      </c>
      <c r="B184" s="67" t="str">
        <f>'HECVAT - Full | Vendor Response'!B180</f>
        <v>Are you requiring multi-factor authentication for administrators of your cloud environment?</v>
      </c>
      <c r="C184" s="153" t="str">
        <f>'HECVAT - Full | Vendor Response'!C180</f>
        <v>Yes</v>
      </c>
      <c r="D184" s="159" t="str">
        <f>'HECVAT - Full | Vendor Response'!D180</f>
        <v xml:space="preserve">MFA for AWS administrative access is using Authenticator apps. </v>
      </c>
      <c r="E184" s="171" t="s">
        <v>60</v>
      </c>
      <c r="F184" s="231" t="str">
        <f>VLOOKUP($A184,Questions!B$3:T$256,12,FALSE)</f>
        <v>Yes</v>
      </c>
      <c r="G184" s="240"/>
      <c r="H184" s="232">
        <f>VLOOKUP(A184,Questions!B$25:T$295,16,FALSE)</f>
        <v>20</v>
      </c>
      <c r="I184" s="238"/>
    </row>
    <row r="185" spans="1:10" ht="48" customHeight="1" x14ac:dyDescent="0.2">
      <c r="A185" s="67" t="s">
        <v>202</v>
      </c>
      <c r="B185" s="67" t="str">
        <f>'HECVAT - Full | Vendor Response'!B181</f>
        <v>Are you using your cloud providers available hardening tools or pre-hardened images?</v>
      </c>
      <c r="C185" s="153" t="str">
        <f>'HECVAT - Full | Vendor Response'!C181</f>
        <v>Yes</v>
      </c>
      <c r="D185" s="159" t="str">
        <f>'HECVAT - Full | Vendor Response'!D181</f>
        <v>CourseLeaf has our own well established process for hardening our images based on our hosting of production CourseLeaf instances in our own datacenter. Additional hardening techniques have been used which are specific to cloud hosting.</v>
      </c>
      <c r="E185" s="171" t="s">
        <v>60</v>
      </c>
      <c r="F185" s="231" t="str">
        <f>VLOOKUP($A185,Questions!B$3:T$256,12,FALSE)</f>
        <v>Yes</v>
      </c>
      <c r="G185" s="240"/>
      <c r="H185" s="232">
        <f>VLOOKUP(A185,Questions!B$25:T$295,16,FALSE)</f>
        <v>20</v>
      </c>
      <c r="I185" s="238"/>
    </row>
    <row r="186" spans="1:10" ht="48" customHeight="1" x14ac:dyDescent="0.2">
      <c r="A186" s="67" t="str">
        <f>'HECVAT - Full | Vendor Response'!A182</f>
        <v>DCTR-17</v>
      </c>
      <c r="B186" s="67" t="str">
        <f>'HECVAT - Full | Vendor Response'!B182</f>
        <v>Does your cloud vendor have access to your encryption keys?</v>
      </c>
      <c r="C186" s="153" t="str">
        <f>'HECVAT - Full | Vendor Response'!C182</f>
        <v>No</v>
      </c>
      <c r="D186" s="159">
        <f>'HECVAT - Full | Vendor Response'!D182</f>
        <v>0</v>
      </c>
      <c r="E186" s="171" t="s">
        <v>60</v>
      </c>
      <c r="F186" s="231" t="str">
        <f>VLOOKUP($A186,Questions!B$3:T$256,12,FALSE)</f>
        <v>No</v>
      </c>
      <c r="G186" s="240"/>
      <c r="H186" s="232">
        <f>VLOOKUP(A186,Questions!B$25:T$295,16,FALSE)</f>
        <v>20</v>
      </c>
      <c r="I186" s="238"/>
      <c r="J186" s="275"/>
    </row>
    <row r="187" spans="1:10" ht="48" customHeight="1" x14ac:dyDescent="0.2">
      <c r="A187" s="358" t="str">
        <f>'HECVAT - Full | Vendor Response'!A183</f>
        <v>DRP - Respond to as many questions below as possible.</v>
      </c>
      <c r="B187" s="358"/>
      <c r="C187" s="154" t="s">
        <v>321</v>
      </c>
      <c r="D187" s="160" t="s">
        <v>48</v>
      </c>
      <c r="E187" s="162" t="s">
        <v>50</v>
      </c>
      <c r="F187" s="163" t="s">
        <v>322</v>
      </c>
      <c r="G187" s="154" t="s">
        <v>323</v>
      </c>
      <c r="H187" s="154" t="s">
        <v>324</v>
      </c>
      <c r="I187" s="164" t="s">
        <v>325</v>
      </c>
    </row>
    <row r="188" spans="1:10" ht="48" customHeight="1" x14ac:dyDescent="0.2">
      <c r="A188" s="152" t="str">
        <f>'HECVAT - Full | Vendor Response'!A184</f>
        <v>DRPL-01</v>
      </c>
      <c r="B188" s="152" t="str">
        <f>'HECVAT - Full | Vendor Response'!B184</f>
        <v>Describe or provide a reference to your Disaster Recovery Plan (DRP).</v>
      </c>
      <c r="C188" s="356" t="str">
        <f>'HECVAT - Full | Vendor Response'!C184</f>
        <v xml:space="preserve">Leepfrog maintains a detailed disaster recovery plan and the process is tested twice per year in order to ensure correct configuration and operation in the event of facility loss. Our data center has fully redundant HVAC for our server facilities, fire safety and detection systems, and is secured by an on-line Enterprise class UPS dedicated to the data center, which is tested regularly. The facility features redundant routers with full hot standby fail-over and redundant multi-homed internet connections. The data center also features a standby backup generator with automatic fail-over that can power the entire facility in the event of a power failure. This generator is tested regularly and has inspection and maintenance twice yearly. Because no amount of planning and redundancy can make any facility totally secure from catastrophic events, Leepfrog also utilizes off-site disaster recovery in Amazon Web Services.  </v>
      </c>
      <c r="D188" s="357"/>
      <c r="E188" s="172" t="s">
        <v>60</v>
      </c>
      <c r="F188" s="233" t="s">
        <v>326</v>
      </c>
      <c r="G188" s="240"/>
      <c r="H188" s="234">
        <f>VLOOKUP(A188,Questions!B$25:T$295,16,FALSE)</f>
        <v>20</v>
      </c>
      <c r="I188" s="238"/>
    </row>
    <row r="189" spans="1:10" ht="48" customHeight="1" x14ac:dyDescent="0.2">
      <c r="A189" s="67" t="str">
        <f>'HECVAT - Full | Vendor Response'!A185</f>
        <v>DRPL-02</v>
      </c>
      <c r="B189" s="67" t="str">
        <f>'HECVAT - Full | Vendor Response'!B185</f>
        <v>Is an owner assigned who is responsible for the maintenance and review of the DRP?</v>
      </c>
      <c r="C189" s="153" t="str">
        <f>'HECVAT - Full | Vendor Response'!C185</f>
        <v>Yes</v>
      </c>
      <c r="D189" s="159" t="str">
        <f>'HECVAT - Full | Vendor Response'!D185</f>
        <v>Director of Information Technology.</v>
      </c>
      <c r="E189" s="171" t="s">
        <v>60</v>
      </c>
      <c r="F189" s="233" t="str">
        <f>VLOOKUP($A189,Questions!B$3:T$256,12,FALSE)</f>
        <v>Yes</v>
      </c>
      <c r="G189" s="240"/>
      <c r="H189" s="234">
        <f>VLOOKUP(A189,Questions!B$25:T$295,16,FALSE)</f>
        <v>15</v>
      </c>
      <c r="I189" s="238"/>
    </row>
    <row r="190" spans="1:10" ht="48" customHeight="1" x14ac:dyDescent="0.2">
      <c r="A190" s="67" t="str">
        <f>'HECVAT - Full | Vendor Response'!A186</f>
        <v>DRPL-03</v>
      </c>
      <c r="B190" s="67" t="str">
        <f>'HECVAT - Full | Vendor Response'!B186</f>
        <v>Can the institution review your DRP and supporting documentation?</v>
      </c>
      <c r="C190" s="153" t="str">
        <f>'HECVAT - Full | Vendor Response'!C186</f>
        <v>No</v>
      </c>
      <c r="D190" s="159" t="str">
        <f>'HECVAT - Full | Vendor Response'!D186</f>
        <v xml:space="preserve">NDA required. </v>
      </c>
      <c r="E190" s="171" t="s">
        <v>60</v>
      </c>
      <c r="F190" s="233" t="str">
        <f>VLOOKUP($A190,Questions!B$3:T$256,12,FALSE)</f>
        <v>Yes</v>
      </c>
      <c r="G190" s="240"/>
      <c r="H190" s="234">
        <f>VLOOKUP(A190,Questions!B$25:T$295,16,FALSE)</f>
        <v>25</v>
      </c>
      <c r="I190" s="238"/>
    </row>
    <row r="191" spans="1:10" ht="48" customHeight="1" x14ac:dyDescent="0.2">
      <c r="A191" s="67" t="str">
        <f>'HECVAT - Full | Vendor Response'!A187</f>
        <v>DRPL-04</v>
      </c>
      <c r="B191" s="67" t="str">
        <f>'HECVAT - Full | Vendor Response'!B187</f>
        <v>Are any disaster recovery locations outside the institution's geographic region?</v>
      </c>
      <c r="C191" s="153" t="str">
        <f>'HECVAT - Full | Vendor Response'!C187</f>
        <v>No</v>
      </c>
      <c r="D191" s="159">
        <f>'HECVAT - Full | Vendor Response'!D187</f>
        <v>0</v>
      </c>
      <c r="E191" s="171" t="s">
        <v>60</v>
      </c>
      <c r="F191" s="233" t="str">
        <f>VLOOKUP($A191,Questions!B$3:T$256,12,FALSE)</f>
        <v>No</v>
      </c>
      <c r="G191" s="240"/>
      <c r="H191" s="234">
        <f>VLOOKUP(A191,Questions!B$25:T$295,16,FALSE)</f>
        <v>20</v>
      </c>
      <c r="I191" s="238"/>
    </row>
    <row r="192" spans="1:10" ht="48" customHeight="1" x14ac:dyDescent="0.2">
      <c r="A192" s="67" t="str">
        <f>'HECVAT - Full | Vendor Response'!A188</f>
        <v>DRPL-05</v>
      </c>
      <c r="B192" s="67" t="str">
        <f>'HECVAT - Full | Vendor Response'!B188</f>
        <v>Does your organization have a disaster recovery site or a contracted disaster recovery provider?</v>
      </c>
      <c r="C192" s="153" t="str">
        <f>'HECVAT - Full | Vendor Response'!C188</f>
        <v>Yes</v>
      </c>
      <c r="D192" s="159" t="str">
        <f>'HECVAT - Full | Vendor Response'!D188</f>
        <v xml:space="preserve">Leepfrog utilizes off-site disaster recovery in Amazon Web Services.  </v>
      </c>
      <c r="E192" s="171" t="s">
        <v>60</v>
      </c>
      <c r="F192" s="233" t="str">
        <f>VLOOKUP($A192,Questions!B$3:T$256,12,FALSE)</f>
        <v>Yes</v>
      </c>
      <c r="G192" s="240"/>
      <c r="H192" s="234">
        <f>VLOOKUP(A192,Questions!B$25:T$295,16,FALSE)</f>
        <v>20</v>
      </c>
      <c r="I192" s="238"/>
    </row>
    <row r="193" spans="1:10" ht="48" customHeight="1" x14ac:dyDescent="0.2">
      <c r="A193" s="67" t="str">
        <f>'HECVAT - Full | Vendor Response'!A189</f>
        <v>DRPL-06</v>
      </c>
      <c r="B193" s="67" t="str">
        <f>'HECVAT - Full | Vendor Response'!B189</f>
        <v>Does your organization conduct an annual test of relocating to this site for disaster recovery purposes?</v>
      </c>
      <c r="C193" s="153" t="str">
        <f>'HECVAT - Full | Vendor Response'!C189</f>
        <v>Yes</v>
      </c>
      <c r="D193" s="159" t="str">
        <f>'HECVAT - Full | Vendor Response'!D189</f>
        <v xml:space="preserve">This process is tested twice per year in order to ensure correct configuration and operation in the event of a facility loss. </v>
      </c>
      <c r="E193" s="171" t="s">
        <v>60</v>
      </c>
      <c r="F193" s="233" t="str">
        <f>VLOOKUP($A193,Questions!B$3:T$256,12,FALSE)</f>
        <v>Yes</v>
      </c>
      <c r="G193" s="240"/>
      <c r="H193" s="234">
        <f>VLOOKUP(A193,Questions!B$25:T$295,16,FALSE)</f>
        <v>20</v>
      </c>
      <c r="I193" s="238"/>
    </row>
    <row r="194" spans="1:10" ht="48" customHeight="1" x14ac:dyDescent="0.2">
      <c r="A194" s="67" t="str">
        <f>'HECVAT - Full | Vendor Response'!A190</f>
        <v>DRPL-07</v>
      </c>
      <c r="B194" s="67" t="str">
        <f>'HECVAT - Full | Vendor Response'!B190</f>
        <v>Is there a defined problem/issue escalation plan in your DRP for impacted clients?</v>
      </c>
      <c r="C194" s="153" t="str">
        <f>'HECVAT - Full | Vendor Response'!C190</f>
        <v>Yes</v>
      </c>
      <c r="D194" s="159" t="str">
        <f>'HECVAT - Full | Vendor Response'!D190</f>
        <v xml:space="preserve">Leepfrog maintains a dedicated escalation email address which serves as a way for clients to direct urgent support issues to support management for resolution. </v>
      </c>
      <c r="E194" s="171" t="s">
        <v>60</v>
      </c>
      <c r="F194" s="233" t="str">
        <f>VLOOKUP($A194,Questions!B$3:T$256,12,FALSE)</f>
        <v>Yes</v>
      </c>
      <c r="G194" s="240"/>
      <c r="H194" s="234">
        <f>VLOOKUP(A194,Questions!B$25:T$295,16,FALSE)</f>
        <v>20</v>
      </c>
      <c r="I194" s="238"/>
    </row>
    <row r="195" spans="1:10" ht="48" customHeight="1" x14ac:dyDescent="0.2">
      <c r="A195" s="67" t="str">
        <f>'HECVAT - Full | Vendor Response'!A191</f>
        <v>DRPL-08</v>
      </c>
      <c r="B195" s="67" t="str">
        <f>'HECVAT - Full | Vendor Response'!B191</f>
        <v>Is there a documented communication plan in your DRP for impacted clients?</v>
      </c>
      <c r="C195" s="153" t="str">
        <f>'HECVAT - Full | Vendor Response'!C191</f>
        <v>Yes</v>
      </c>
      <c r="D195" s="159" t="str">
        <f>'HECVAT - Full | Vendor Response'!D191</f>
        <v xml:space="preserve">Impacted clients are notified via email and phone. </v>
      </c>
      <c r="E195" s="171" t="s">
        <v>60</v>
      </c>
      <c r="F195" s="233" t="str">
        <f>VLOOKUP($A195,Questions!B$3:T$256,12,FALSE)</f>
        <v>Yes</v>
      </c>
      <c r="G195" s="240"/>
      <c r="H195" s="234">
        <f>VLOOKUP(A195,Questions!B$25:T$295,16,FALSE)</f>
        <v>20</v>
      </c>
      <c r="I195" s="238"/>
    </row>
    <row r="196" spans="1:10" ht="48" customHeight="1" x14ac:dyDescent="0.2">
      <c r="A196" s="152" t="str">
        <f>'HECVAT - Full | Vendor Response'!A192</f>
        <v>DRPL-09</v>
      </c>
      <c r="B196" s="152" t="str">
        <f>'HECVAT - Full | Vendor Response'!B192</f>
        <v>Describe or provide a reference to how your disaster recovery plan is tested. (i.e., scope of DR tests, end-to-end testing, etc.)</v>
      </c>
      <c r="C196" s="356" t="str">
        <f>'HECVAT - Full | Vendor Response'!C192</f>
        <v xml:space="preserve">Leepfrog does not disclose this information. </v>
      </c>
      <c r="D196" s="357"/>
      <c r="E196" s="171" t="s">
        <v>60</v>
      </c>
      <c r="F196" s="233" t="s">
        <v>326</v>
      </c>
      <c r="G196" s="240"/>
      <c r="H196" s="234">
        <f>VLOOKUP(A196,Questions!B$25:T$295,16,FALSE)</f>
        <v>20</v>
      </c>
      <c r="I196" s="238"/>
    </row>
    <row r="197" spans="1:10" ht="48" customHeight="1" x14ac:dyDescent="0.2">
      <c r="A197" s="67" t="str">
        <f>'HECVAT - Full | Vendor Response'!A193</f>
        <v>DRPL-10</v>
      </c>
      <c r="B197" s="67" t="str">
        <f>'HECVAT - Full | Vendor Response'!B193</f>
        <v>Has the Disaster Recovery Plan been tested in the past year?</v>
      </c>
      <c r="C197" s="153" t="str">
        <f>'HECVAT - Full | Vendor Response'!C193</f>
        <v>Yes</v>
      </c>
      <c r="D197" s="159" t="str">
        <f>'HECVAT - Full | Vendor Response'!D193</f>
        <v>The process is tested twice per year in order to ensure correct configuration and operation in the event of facility loss.</v>
      </c>
      <c r="E197" s="171" t="s">
        <v>60</v>
      </c>
      <c r="F197" s="231" t="str">
        <f>VLOOKUP($A197,Questions!B$3:T$256,12,FALSE)</f>
        <v>Yes</v>
      </c>
      <c r="G197" s="240"/>
      <c r="H197" s="232">
        <f>VLOOKUP(A197,Questions!B$25:T$295,16,FALSE)</f>
        <v>25</v>
      </c>
      <c r="I197" s="238"/>
    </row>
    <row r="198" spans="1:10" ht="48" customHeight="1" x14ac:dyDescent="0.2">
      <c r="A198" s="67" t="str">
        <f>'HECVAT - Full | Vendor Response'!A194</f>
        <v>DRPL-11</v>
      </c>
      <c r="B198" s="67" t="str">
        <f>'HECVAT - Full | Vendor Response'!B194</f>
        <v>Are all components of the DRP reviewed at least annually and updated as needed to reflect change?</v>
      </c>
      <c r="C198" s="153" t="str">
        <f>'HECVAT - Full | Vendor Response'!C194</f>
        <v>Yes</v>
      </c>
      <c r="D198" s="159" t="str">
        <f>'HECVAT - Full | Vendor Response'!D194</f>
        <v xml:space="preserve">We review the DR plan twice annually. </v>
      </c>
      <c r="E198" s="171" t="s">
        <v>60</v>
      </c>
      <c r="F198" s="231" t="str">
        <f>VLOOKUP($A198,Questions!B$3:T$256,12,FALSE)</f>
        <v>Yes</v>
      </c>
      <c r="G198" s="240"/>
      <c r="H198" s="232">
        <f>VLOOKUP(A198,Questions!B$25:T$295,16,FALSE)</f>
        <v>25</v>
      </c>
      <c r="I198" s="238"/>
      <c r="J198" s="275"/>
    </row>
    <row r="199" spans="1:10" ht="48" customHeight="1" x14ac:dyDescent="0.2">
      <c r="A199" s="157" t="str">
        <f>'HECVAT - Full | Vendor Response'!A195</f>
        <v>Firewalls, IDS, IPS, and Networking</v>
      </c>
      <c r="B199" s="157"/>
      <c r="C199" s="154" t="s">
        <v>321</v>
      </c>
      <c r="D199" s="160" t="s">
        <v>48</v>
      </c>
      <c r="E199" s="162" t="s">
        <v>50</v>
      </c>
      <c r="F199" s="163" t="s">
        <v>322</v>
      </c>
      <c r="G199" s="154" t="s">
        <v>323</v>
      </c>
      <c r="H199" s="154" t="s">
        <v>324</v>
      </c>
      <c r="I199" s="164" t="s">
        <v>325</v>
      </c>
    </row>
    <row r="200" spans="1:10" ht="48" customHeight="1" x14ac:dyDescent="0.2">
      <c r="A200" s="67" t="str">
        <f>'HECVAT - Full | Vendor Response'!A196</f>
        <v>FIDP-01</v>
      </c>
      <c r="B200" s="67" t="str">
        <f>'HECVAT - Full | Vendor Response'!B196</f>
        <v>Are you utilizing a stateful packet inspection (SPI) firewall?</v>
      </c>
      <c r="C200" s="153" t="str">
        <f>'HECVAT - Full | Vendor Response'!C196</f>
        <v>Yes</v>
      </c>
      <c r="D200" s="159" t="str">
        <f>'HECVAT - Full | Vendor Response'!D196</f>
        <v>All AWS EC2 instances and load balancers are protected by Security Groups, which is a AWS firewall solution. This is a default-deny firewall, and CourseLeaf staff adds only rules which are necessary for production websites. Additionally, all EC2 instances are configured with stateful host firewalls, to provide for defense-in-depth. Our internal corporate network, including workstations, exists on a NATed and firewalled private IP address blocks as separate VLANs. All core routers include stateful firewalls custom configured by Leepfrog staff.</v>
      </c>
      <c r="E200" s="171" t="s">
        <v>60</v>
      </c>
      <c r="F200" s="231" t="str">
        <f>VLOOKUP($A200,Questions!B$3:T$256,12,FALSE)</f>
        <v>Yes</v>
      </c>
      <c r="G200" s="240"/>
      <c r="H200" s="232">
        <f>VLOOKUP(A200,Questions!B$25:T$295,16,FALSE)</f>
        <v>25</v>
      </c>
      <c r="I200" s="238"/>
    </row>
    <row r="201" spans="1:10" ht="48" customHeight="1" x14ac:dyDescent="0.2">
      <c r="A201" s="67" t="str">
        <f>'HECVAT - Full | Vendor Response'!A197</f>
        <v>FIDP-02</v>
      </c>
      <c r="B201" s="67" t="str">
        <f>'HECVAT - Full | Vendor Response'!B197</f>
        <v>Is authority for firewall change approval documented? Please list approver names or titles in Additional Info</v>
      </c>
      <c r="C201" s="153" t="str">
        <f>'HECVAT - Full | Vendor Response'!C197</f>
        <v>No</v>
      </c>
      <c r="D201" s="159" t="str">
        <f>'HECVAT - Full | Vendor Response'!D197</f>
        <v xml:space="preserve">Leepfrog does not disclose this information. </v>
      </c>
      <c r="E201" s="171" t="s">
        <v>60</v>
      </c>
      <c r="F201" s="231" t="str">
        <f>VLOOKUP($A201,Questions!B$3:T$256,12,FALSE)</f>
        <v>Yes</v>
      </c>
      <c r="G201" s="240"/>
      <c r="H201" s="232">
        <f>VLOOKUP(A201,Questions!B$25:T$295,16,FALSE)</f>
        <v>20</v>
      </c>
      <c r="I201" s="238"/>
    </row>
    <row r="202" spans="1:10" ht="48" customHeight="1" x14ac:dyDescent="0.2">
      <c r="A202" s="67" t="str">
        <f>'HECVAT - Full | Vendor Response'!A198</f>
        <v>FIDP-03</v>
      </c>
      <c r="B202" s="67" t="str">
        <f>'HECVAT - Full | Vendor Response'!B198</f>
        <v>Do you have a documented policy for firewall change requests?</v>
      </c>
      <c r="C202" s="153" t="str">
        <f>'HECVAT - Full | Vendor Response'!C198</f>
        <v>No</v>
      </c>
      <c r="D202" s="159" t="str">
        <f>'HECVAT - Full | Vendor Response'!D198</f>
        <v xml:space="preserve">Leepfrog does not disclose this information. </v>
      </c>
      <c r="E202" s="171" t="s">
        <v>60</v>
      </c>
      <c r="F202" s="231" t="str">
        <f>VLOOKUP($A202,Questions!B$3:T$256,12,FALSE)</f>
        <v>Yes</v>
      </c>
      <c r="G202" s="240"/>
      <c r="H202" s="232">
        <f>VLOOKUP(A202,Questions!B$25:T$295,16,FALSE)</f>
        <v>25</v>
      </c>
      <c r="I202" s="238"/>
    </row>
    <row r="203" spans="1:10" ht="48" customHeight="1" x14ac:dyDescent="0.2">
      <c r="A203" s="67" t="str">
        <f>'HECVAT - Full | Vendor Response'!A199</f>
        <v>FIDP-04</v>
      </c>
      <c r="B203" s="67" t="str">
        <f>'HECVAT - Full | Vendor Response'!B199</f>
        <v>Have you implemented an Intrusion Detection System (network-based)?</v>
      </c>
      <c r="C203" s="153" t="str">
        <f>'HECVAT - Full | Vendor Response'!C199</f>
        <v>Yes</v>
      </c>
      <c r="D203" s="159" t="str">
        <f>'HECVAT - Full | Vendor Response'!D199</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203" s="171" t="s">
        <v>60</v>
      </c>
      <c r="F203" s="231" t="str">
        <f>VLOOKUP($A203,Questions!B$3:T$256,12,FALSE)</f>
        <v>Yes</v>
      </c>
      <c r="G203" s="240"/>
      <c r="H203" s="232">
        <f>VLOOKUP(A203,Questions!B$25:T$295,16,FALSE)</f>
        <v>25</v>
      </c>
      <c r="I203" s="238"/>
    </row>
    <row r="204" spans="1:10" ht="48" customHeight="1" x14ac:dyDescent="0.2">
      <c r="A204" s="67" t="str">
        <f>'HECVAT - Full | Vendor Response'!A200</f>
        <v>FIDP-05</v>
      </c>
      <c r="B204" s="67" t="str">
        <f>'HECVAT - Full | Vendor Response'!B200</f>
        <v>Have you implemented an Intrusion Prevention System (network-based)?</v>
      </c>
      <c r="C204" s="153" t="str">
        <f>'HECVAT - Full | Vendor Response'!C200</f>
        <v>Yes</v>
      </c>
      <c r="D204" s="159" t="str">
        <f>'HECVAT - Full | Vendor Response'!D200</f>
        <v xml:space="preserve">CourseLeaf production systems are monitored by a third party intrusion prevention system. </v>
      </c>
      <c r="E204" s="171" t="s">
        <v>60</v>
      </c>
      <c r="F204" s="231" t="str">
        <f>VLOOKUP($A204,Questions!B$3:T$256,12,FALSE)</f>
        <v>Yes</v>
      </c>
      <c r="G204" s="240"/>
      <c r="H204" s="232">
        <f>VLOOKUP(A204,Questions!B$25:T$295,16,FALSE)</f>
        <v>20</v>
      </c>
      <c r="I204" s="238"/>
    </row>
    <row r="205" spans="1:10" ht="48" customHeight="1" x14ac:dyDescent="0.2">
      <c r="A205" s="67" t="str">
        <f>'HECVAT - Full | Vendor Response'!A201</f>
        <v>FIDP-06</v>
      </c>
      <c r="B205" s="67" t="str">
        <f>'HECVAT - Full | Vendor Response'!B201</f>
        <v>Do you employ host-based intrusion detection?</v>
      </c>
      <c r="C205" s="153" t="str">
        <f>'HECVAT - Full | Vendor Response'!C201</f>
        <v>Yes</v>
      </c>
      <c r="D205" s="159" t="str">
        <f>'HECVAT - Full | Vendor Response'!D201</f>
        <v>Yes, we provide host-based intrusion detection and prevention on our servers and workstations.</v>
      </c>
      <c r="E205" s="171" t="s">
        <v>60</v>
      </c>
      <c r="F205" s="231" t="str">
        <f>VLOOKUP($A205,Questions!B$3:T$256,12,FALSE)</f>
        <v>Yes</v>
      </c>
      <c r="G205" s="240"/>
      <c r="H205" s="232">
        <f>VLOOKUP(A205,Questions!B$25:T$295,16,FALSE)</f>
        <v>25</v>
      </c>
      <c r="I205" s="238"/>
    </row>
    <row r="206" spans="1:10" ht="48" customHeight="1" x14ac:dyDescent="0.2">
      <c r="A206" s="67" t="str">
        <f>'HECVAT - Full | Vendor Response'!A202</f>
        <v>FIDP-07</v>
      </c>
      <c r="B206" s="67" t="str">
        <f>'HECVAT - Full | Vendor Response'!B202</f>
        <v>Do you employ host-based intrusion prevention?</v>
      </c>
      <c r="C206" s="153" t="str">
        <f>'HECVAT - Full | Vendor Response'!C202</f>
        <v>Yes</v>
      </c>
      <c r="D206" s="159" t="str">
        <f>'HECVAT - Full | Vendor Response'!D202</f>
        <v>Yes, we provide host-based intrusion detection and prevention on our servers and workstations.</v>
      </c>
      <c r="E206" s="171" t="s">
        <v>60</v>
      </c>
      <c r="F206" s="231" t="str">
        <f>VLOOKUP($A206,Questions!B$3:T$256,12,FALSE)</f>
        <v>Yes</v>
      </c>
      <c r="G206" s="240"/>
      <c r="H206" s="232">
        <f>VLOOKUP(A206,Questions!B$25:T$295,16,FALSE)</f>
        <v>20</v>
      </c>
      <c r="I206" s="238"/>
    </row>
    <row r="207" spans="1:10" ht="48" customHeight="1" x14ac:dyDescent="0.2">
      <c r="A207" s="67" t="str">
        <f>'HECVAT - Full | Vendor Response'!A203</f>
        <v>FIDP-08</v>
      </c>
      <c r="B207" s="67" t="str">
        <f>'HECVAT - Full | Vendor Response'!B203</f>
        <v>Are you employing any next-generation persistent threat (NGPT) monitoring?</v>
      </c>
      <c r="C207" s="153" t="str">
        <f>'HECVAT - Full | Vendor Response'!C203</f>
        <v>No</v>
      </c>
      <c r="D207" s="159" t="str">
        <f>'HECVAT - Full | Vendor Response'!D203</f>
        <v xml:space="preserve">We welcome further discussion if this is a requirement by the institution. </v>
      </c>
      <c r="E207" s="171" t="s">
        <v>60</v>
      </c>
      <c r="F207" s="231" t="str">
        <f>VLOOKUP($A207,Questions!B$3:T$256,12,FALSE)</f>
        <v>Yes</v>
      </c>
      <c r="G207" s="240"/>
      <c r="H207" s="232">
        <f>VLOOKUP(A207,Questions!B$25:T$295,16,FALSE)</f>
        <v>20</v>
      </c>
      <c r="I207" s="238"/>
    </row>
    <row r="208" spans="1:10" ht="48" customHeight="1" x14ac:dyDescent="0.2">
      <c r="A208" s="67" t="str">
        <f>'HECVAT - Full | Vendor Response'!A204</f>
        <v>FIDP-09</v>
      </c>
      <c r="B208" s="67" t="str">
        <f>'HECVAT - Full | Vendor Response'!B204</f>
        <v>Do you monitor for intrusions on a 24 x 7 x 365 basis?</v>
      </c>
      <c r="C208" s="153" t="str">
        <f>'HECVAT - Full | Vendor Response'!C204</f>
        <v>Yes</v>
      </c>
      <c r="D208" s="159" t="str">
        <f>'HECVAT - Full | Vendor Response'!D204</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208" s="171" t="s">
        <v>60</v>
      </c>
      <c r="F208" s="231" t="str">
        <f>VLOOKUP($A208,Questions!B$3:T$256,12,FALSE)</f>
        <v>Yes</v>
      </c>
      <c r="G208" s="240"/>
      <c r="H208" s="232">
        <f>VLOOKUP(A208,Questions!B$25:T$295,16,FALSE)</f>
        <v>15</v>
      </c>
      <c r="I208" s="238"/>
    </row>
    <row r="209" spans="1:10" ht="48" customHeight="1" x14ac:dyDescent="0.2">
      <c r="A209" s="67" t="str">
        <f>'HECVAT - Full | Vendor Response'!A205</f>
        <v>FIDP-10</v>
      </c>
      <c r="B209" s="67" t="str">
        <f>'HECVAT - Full | Vendor Response'!B205</f>
        <v>Is intrusion monitoring performed internally or by a third-party service?</v>
      </c>
      <c r="C209" s="153" t="str">
        <f>'HECVAT - Full | Vendor Response'!C205</f>
        <v>Yes</v>
      </c>
      <c r="D209" s="159" t="str">
        <f>'HECVAT - Full | Vendor Response'!D205</f>
        <v xml:space="preserve">Intrusion monitoring is performed internally. </v>
      </c>
      <c r="E209" s="171" t="s">
        <v>60</v>
      </c>
      <c r="F209" s="231" t="str">
        <f>VLOOKUP($A209,Questions!B$3:T$256,12,FALSE)</f>
        <v>Yes</v>
      </c>
      <c r="G209" s="240"/>
      <c r="H209" s="232">
        <f>VLOOKUP(A209,Questions!B$25:T$295,16,FALSE)</f>
        <v>20</v>
      </c>
      <c r="I209" s="238"/>
    </row>
    <row r="210" spans="1:10" ht="48" customHeight="1" x14ac:dyDescent="0.2">
      <c r="A210" s="67" t="str">
        <f>'HECVAT - Full | Vendor Response'!A206</f>
        <v>FIDP-11</v>
      </c>
      <c r="B210" s="67" t="str">
        <f>'HECVAT - Full | Vendor Response'!B206</f>
        <v>Are audit logs available for all changes to the network, firewall, IDS, and IPS systems?</v>
      </c>
      <c r="C210" s="153" t="str">
        <f>'HECVAT - Full | Vendor Response'!C206</f>
        <v>Yes</v>
      </c>
      <c r="D210" s="159" t="str">
        <f>'HECVAT - Full | Vendor Response'!D206</f>
        <v xml:space="preserve">All changes are logged. Leepfrog does not disclose this information. </v>
      </c>
      <c r="E210" s="171" t="s">
        <v>60</v>
      </c>
      <c r="F210" s="231" t="str">
        <f>VLOOKUP($A210,Questions!B$3:T$256,12,FALSE)</f>
        <v>Yes</v>
      </c>
      <c r="G210" s="240"/>
      <c r="H210" s="232">
        <f>VLOOKUP(A210,Questions!B$25:T$295,16,FALSE)</f>
        <v>25</v>
      </c>
      <c r="I210" s="238"/>
      <c r="J210" s="275"/>
    </row>
    <row r="211" spans="1:10" ht="48" customHeight="1" x14ac:dyDescent="0.2">
      <c r="A211" s="358" t="str">
        <f>'HECVAT - Full | Vendor Response'!A207</f>
        <v>Policies, Procedures, and Processes</v>
      </c>
      <c r="B211" s="358"/>
      <c r="C211" s="154" t="s">
        <v>321</v>
      </c>
      <c r="D211" s="160" t="s">
        <v>48</v>
      </c>
      <c r="E211" s="162" t="s">
        <v>50</v>
      </c>
      <c r="F211" s="163" t="s">
        <v>322</v>
      </c>
      <c r="G211" s="154" t="s">
        <v>323</v>
      </c>
      <c r="H211" s="154" t="s">
        <v>324</v>
      </c>
      <c r="I211" s="164" t="s">
        <v>325</v>
      </c>
    </row>
    <row r="212" spans="1:10" ht="48" customHeight="1" x14ac:dyDescent="0.2">
      <c r="A212" s="67" t="str">
        <f>'HECVAT - Full | Vendor Response'!A208</f>
        <v>PPPR-01</v>
      </c>
      <c r="B212" s="67" t="str">
        <f>'HECVAT - Full | Vendor Response'!B208</f>
        <v>Can you share the organization chart, mission statement, and policies for your information security unit?</v>
      </c>
      <c r="C212" s="153" t="str">
        <f>'HECVAT - Full | Vendor Response'!C208</f>
        <v>Yes</v>
      </c>
      <c r="D212" s="159" t="str">
        <f>'HECVAT - Full | Vendor Response'!D208</f>
        <v>see CourseLeaf Data Security - AWS.pdf</v>
      </c>
      <c r="E212" s="171" t="s">
        <v>60</v>
      </c>
      <c r="F212" s="231" t="str">
        <f>VLOOKUP($A212,Questions!B$3:T$256,12,FALSE)</f>
        <v>Yes</v>
      </c>
      <c r="G212" s="240"/>
      <c r="H212" s="232">
        <f>VLOOKUP(A212,Questions!B$25:T$295,16,FALSE)</f>
        <v>20</v>
      </c>
      <c r="I212" s="238"/>
    </row>
    <row r="213" spans="1:10" ht="48" customHeight="1" x14ac:dyDescent="0.2">
      <c r="A213" s="67" t="str">
        <f>'HECVAT - Full | Vendor Response'!A209</f>
        <v>PPPR-02</v>
      </c>
      <c r="B213" s="67" t="str">
        <f>'HECVAT - Full | Vendor Response'!B209</f>
        <v>Do you have a documented patch management process?</v>
      </c>
      <c r="C213" s="153" t="str">
        <f>'HECVAT - Full | Vendor Response'!C209</f>
        <v>Yes</v>
      </c>
      <c r="D213" s="159" t="str">
        <f>'HECVAT - Full | Vendor Response'!D209</f>
        <v>Leepfrog follows internal change control guidelines and management practices for our systems, networks, and applications. We install all security patches which apply to our system when they come out.</v>
      </c>
      <c r="E213" s="171" t="s">
        <v>60</v>
      </c>
      <c r="F213" s="231" t="str">
        <f>VLOOKUP($A213,Questions!B$3:T$256,12,FALSE)</f>
        <v>Yes</v>
      </c>
      <c r="G213" s="240"/>
      <c r="H213" s="232">
        <f>VLOOKUP(A213,Questions!B$25:T$295,16,FALSE)</f>
        <v>25</v>
      </c>
      <c r="I213" s="238"/>
    </row>
    <row r="214" spans="1:10" ht="48" customHeight="1" x14ac:dyDescent="0.2">
      <c r="A214" s="67" t="str">
        <f>'HECVAT - Full | Vendor Response'!A210</f>
        <v>PPPR-03</v>
      </c>
      <c r="B214" s="67" t="str">
        <f>'HECVAT - Full | Vendor Response'!B210</f>
        <v>Can you accommodate encryption requirements using open standards?</v>
      </c>
      <c r="C214" s="153" t="str">
        <f>'HECVAT - Full | Vendor Response'!C210</f>
        <v>Yes</v>
      </c>
      <c r="D214" s="159" t="str">
        <f>'HECVAT - Full | Vendor Response'!D210</f>
        <v>Yes, any requirement for encryption will be met using open standards cryptographic algorithms.</v>
      </c>
      <c r="E214" s="171" t="s">
        <v>60</v>
      </c>
      <c r="F214" s="231" t="str">
        <f>VLOOKUP($A214,Questions!B$3:T$256,12,FALSE)</f>
        <v>Yes</v>
      </c>
      <c r="G214" s="240"/>
      <c r="H214" s="232">
        <f>VLOOKUP(A214,Questions!B$25:T$295,16,FALSE)</f>
        <v>20</v>
      </c>
      <c r="I214" s="238"/>
    </row>
    <row r="215" spans="1:10" ht="48" customHeight="1" x14ac:dyDescent="0.2">
      <c r="A215" s="67" t="str">
        <f>'HECVAT - Full | Vendor Response'!A211</f>
        <v>PPPR-04</v>
      </c>
      <c r="B215" s="67" t="str">
        <f>'HECVAT - Full | Vendor Response'!B211</f>
        <v>Are information security principles designed into the product lifecycle?</v>
      </c>
      <c r="C215" s="153" t="str">
        <f>'HECVAT - Full | Vendor Response'!C211</f>
        <v>Yes</v>
      </c>
      <c r="D215" s="159" t="str">
        <f>'HECVAT - Full | Vendor Response'!D211</f>
        <v>Under the direction of the Director of Information Technology, information security measures are coordinated with the Director of Engineering, Software Development Managers and the development team and enforced during all phases of the system development life cycle.</v>
      </c>
      <c r="E215" s="171" t="s">
        <v>60</v>
      </c>
      <c r="F215" s="231" t="str">
        <f>VLOOKUP($A215,Questions!B$3:T$256,12,FALSE)</f>
        <v>Yes</v>
      </c>
      <c r="G215" s="240"/>
      <c r="H215" s="232">
        <f>VLOOKUP(A215,Questions!B$25:T$295,16,FALSE)</f>
        <v>15</v>
      </c>
      <c r="I215" s="238"/>
    </row>
    <row r="216" spans="1:10" ht="48" customHeight="1" x14ac:dyDescent="0.2">
      <c r="A216" s="67" t="str">
        <f>'HECVAT - Full | Vendor Response'!A212</f>
        <v>PPPR-05</v>
      </c>
      <c r="B216" s="67" t="str">
        <f>'HECVAT - Full | Vendor Response'!B212</f>
        <v>Do you have a documented systems development life cycle (SDLC)?</v>
      </c>
      <c r="C216" s="153" t="str">
        <f>'HECVAT - Full | Vendor Response'!C212</f>
        <v>Yes</v>
      </c>
      <c r="D216" s="159" t="str">
        <f>'HECVAT - Full | Vendor Response'!D212</f>
        <v>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v>
      </c>
      <c r="E216" s="171" t="s">
        <v>60</v>
      </c>
      <c r="F216" s="231" t="str">
        <f>VLOOKUP($A216,Questions!B$3:T$256,12,FALSE)</f>
        <v>Yes</v>
      </c>
      <c r="G216" s="240"/>
      <c r="H216" s="232">
        <f>VLOOKUP(A216,Questions!B$25:T$295,16,FALSE)</f>
        <v>20</v>
      </c>
      <c r="I216" s="238"/>
    </row>
    <row r="217" spans="1:10" ht="48" customHeight="1" x14ac:dyDescent="0.2">
      <c r="A217" s="67" t="str">
        <f>'HECVAT - Full | Vendor Response'!A213</f>
        <v>PPPR-06</v>
      </c>
      <c r="B217" s="67" t="str">
        <f>'HECVAT - Full | Vendor Response'!B213</f>
        <v>Will you comply with applicable breach notification laws?</v>
      </c>
      <c r="C217" s="153" t="str">
        <f>'HECVAT - Full | Vendor Response'!C213</f>
        <v>Yes</v>
      </c>
      <c r="D217" s="159" t="str">
        <f>'HECVAT - Full | Vendor Response'!D213</f>
        <v xml:space="preserve">Impacted clients are notified via email and phone within a 24 hour window, likely much sooner. </v>
      </c>
      <c r="E217" s="171" t="s">
        <v>60</v>
      </c>
      <c r="F217" s="231" t="str">
        <f>VLOOKUP($A217,Questions!B$3:T$256,12,FALSE)</f>
        <v>Yes</v>
      </c>
      <c r="G217" s="240"/>
      <c r="H217" s="232">
        <f>VLOOKUP(A217,Questions!B$25:T$295,16,FALSE)</f>
        <v>15</v>
      </c>
      <c r="I217" s="238"/>
    </row>
    <row r="218" spans="1:10" ht="48" customHeight="1" x14ac:dyDescent="0.2">
      <c r="A218" s="67" t="str">
        <f>'HECVAT - Full | Vendor Response'!A214</f>
        <v>PPPR-07</v>
      </c>
      <c r="B218" s="67" t="str">
        <f>'HECVAT - Full | Vendor Response'!B214</f>
        <v>Will you comply with the institution's IT policies with regards to user privacy and data protection?</v>
      </c>
      <c r="C218" s="153" t="str">
        <f>'HECVAT - Full | Vendor Response'!C214</f>
        <v>Yes</v>
      </c>
      <c r="D218" s="159" t="str">
        <f>'HECVAT - Full | Vendor Response'!D214</f>
        <v xml:space="preserve">The Leepfrog Data Security and Processing Policy can be provided upon request. </v>
      </c>
      <c r="E218" s="171" t="s">
        <v>60</v>
      </c>
      <c r="F218" s="231" t="str">
        <f>VLOOKUP($A218,Questions!B$3:T$256,12,FALSE)</f>
        <v>Yes</v>
      </c>
      <c r="G218" s="240"/>
      <c r="H218" s="232">
        <f>VLOOKUP(A218,Questions!B$25:T$295,16,FALSE)</f>
        <v>25</v>
      </c>
      <c r="I218" s="238"/>
    </row>
    <row r="219" spans="1:10" ht="48" customHeight="1" x14ac:dyDescent="0.2">
      <c r="A219" s="67" t="str">
        <f>'HECVAT - Full | Vendor Response'!A215</f>
        <v>PPPR-08</v>
      </c>
      <c r="B219" s="67" t="str">
        <f>'HECVAT - Full | Vendor Response'!B215</f>
        <v>Is your company subject to institution's geographic region's laws and regulations?</v>
      </c>
      <c r="C219" s="153" t="str">
        <f>'HECVAT - Full | Vendor Response'!C215</f>
        <v>Yes</v>
      </c>
      <c r="D219" s="159">
        <f>'HECVAT - Full | Vendor Response'!D215</f>
        <v>0</v>
      </c>
      <c r="E219" s="171" t="s">
        <v>60</v>
      </c>
      <c r="F219" s="231" t="str">
        <f>VLOOKUP($A219,Questions!B$3:T$256,12,FALSE)</f>
        <v>Yes</v>
      </c>
      <c r="G219" s="240"/>
      <c r="H219" s="232">
        <f>VLOOKUP(A219,Questions!B$25:T$295,16,FALSE)</f>
        <v>25</v>
      </c>
      <c r="I219" s="238"/>
    </row>
    <row r="220" spans="1:10" ht="48" customHeight="1" x14ac:dyDescent="0.2">
      <c r="A220" s="67" t="str">
        <f>'HECVAT - Full | Vendor Response'!A216</f>
        <v>PPPR-09</v>
      </c>
      <c r="B220" s="67" t="str">
        <f>'HECVAT - Full | Vendor Response'!B216</f>
        <v>Do you perform background screenings or multi-state background checks on all employees prior to their first day of work?</v>
      </c>
      <c r="C220" s="153" t="str">
        <f>'HECVAT - Full | Vendor Response'!C216</f>
        <v>Yes</v>
      </c>
      <c r="D220" s="159" t="str">
        <f>'HECVAT - Full | Vendor Response'!D216</f>
        <v xml:space="preserve">Leepfrog requires background checks on all new hires. </v>
      </c>
      <c r="E220" s="171" t="s">
        <v>60</v>
      </c>
      <c r="F220" s="231" t="str">
        <f>VLOOKUP($A220,Questions!B$3:T$256,12,FALSE)</f>
        <v>Yes</v>
      </c>
      <c r="G220" s="240"/>
      <c r="H220" s="232">
        <f>VLOOKUP(A220,Questions!B$25:T$295,16,FALSE)</f>
        <v>20</v>
      </c>
      <c r="I220" s="238"/>
    </row>
    <row r="221" spans="1:10" ht="48" customHeight="1" x14ac:dyDescent="0.2">
      <c r="A221" s="67" t="str">
        <f>'HECVAT - Full | Vendor Response'!A217</f>
        <v>PPPR-10</v>
      </c>
      <c r="B221" s="67" t="str">
        <f>'HECVAT - Full | Vendor Response'!B217</f>
        <v>Do you require new employees to fill out agreements and review policies?</v>
      </c>
      <c r="C221" s="153" t="str">
        <f>'HECVAT - Full | Vendor Response'!C217</f>
        <v>Yes</v>
      </c>
      <c r="D221" s="159" t="str">
        <f>'HECVAT - Full | Vendor Response'!D217</f>
        <v xml:space="preserve">Leepfrog does not disclose this information. </v>
      </c>
      <c r="E221" s="171" t="s">
        <v>60</v>
      </c>
      <c r="F221" s="231" t="str">
        <f>VLOOKUP($A221,Questions!B$3:T$256,12,FALSE)</f>
        <v>Yes</v>
      </c>
      <c r="G221" s="240"/>
      <c r="H221" s="232">
        <f>VLOOKUP(A221,Questions!B$25:T$295,16,FALSE)</f>
        <v>20</v>
      </c>
      <c r="I221" s="238"/>
    </row>
    <row r="222" spans="1:10" ht="48" customHeight="1" x14ac:dyDescent="0.2">
      <c r="A222" s="67" t="str">
        <f>'HECVAT - Full | Vendor Response'!A218</f>
        <v>PPPR-11</v>
      </c>
      <c r="B222" s="67" t="str">
        <f>'HECVAT - Full | Vendor Response'!B218</f>
        <v>Do you have a documented information security policy?</v>
      </c>
      <c r="C222" s="153" t="str">
        <f>'HECVAT - Full | Vendor Response'!C218</f>
        <v>Yes</v>
      </c>
      <c r="D222" s="159" t="str">
        <f>'HECVAT - Full | Vendor Response'!D218</f>
        <v>Provided in PPPR-01 above.</v>
      </c>
      <c r="E222" s="171" t="s">
        <v>60</v>
      </c>
      <c r="F222" s="231" t="str">
        <f>VLOOKUP($A222,Questions!B$3:T$256,12,FALSE)</f>
        <v>Yes</v>
      </c>
      <c r="G222" s="240"/>
      <c r="H222" s="232">
        <f>VLOOKUP(A222,Questions!B$25:T$295,16,FALSE)</f>
        <v>20</v>
      </c>
      <c r="I222" s="238"/>
    </row>
    <row r="223" spans="1:10" ht="48" customHeight="1" x14ac:dyDescent="0.2">
      <c r="A223" s="67" t="str">
        <f>'HECVAT - Full | Vendor Response'!A219</f>
        <v>PPPR-12</v>
      </c>
      <c r="B223" s="67" t="str">
        <f>'HECVAT - Full | Vendor Response'!B219</f>
        <v>Do you have an information security awareness program?</v>
      </c>
      <c r="C223" s="153" t="str">
        <f>'HECVAT - Full | Vendor Response'!C219</f>
        <v>Yes</v>
      </c>
      <c r="D223" s="159" t="str">
        <f>'HECVAT - Full | Vendor Response'!D219</f>
        <v>Our information security awareness program is under the direction of the Director of Information Technology. Annual security awareness training is mandatory for all employees.</v>
      </c>
      <c r="E223" s="171" t="s">
        <v>60</v>
      </c>
      <c r="F223" s="231" t="str">
        <f>VLOOKUP($A223,Questions!B$3:T$256,12,FALSE)</f>
        <v>Yes</v>
      </c>
      <c r="G223" s="240"/>
      <c r="H223" s="232">
        <f>VLOOKUP(A223,Questions!B$25:T$295,16,FALSE)</f>
        <v>15</v>
      </c>
      <c r="I223" s="238"/>
    </row>
    <row r="224" spans="1:10" ht="48" customHeight="1" x14ac:dyDescent="0.2">
      <c r="A224" s="67" t="str">
        <f>'HECVAT - Full | Vendor Response'!A220</f>
        <v>PPPR-13</v>
      </c>
      <c r="B224" s="67" t="str">
        <f>'HECVAT - Full | Vendor Response'!B220</f>
        <v>Is security awareness training mandatory for all employees?</v>
      </c>
      <c r="C224" s="153" t="str">
        <f>'HECVAT - Full | Vendor Response'!C220</f>
        <v>Yes</v>
      </c>
      <c r="D224" s="159" t="str">
        <f>'HECVAT - Full | Vendor Response'!D220</f>
        <v>Annual security awareness training is mandatory for all employees.</v>
      </c>
      <c r="E224" s="171" t="s">
        <v>60</v>
      </c>
      <c r="F224" s="231" t="str">
        <f>VLOOKUP($A224,Questions!B$3:T$256,12,FALSE)</f>
        <v>Yes</v>
      </c>
      <c r="G224" s="240"/>
      <c r="H224" s="232">
        <f>VLOOKUP(A224,Questions!B$25:T$295,16,FALSE)</f>
        <v>15</v>
      </c>
      <c r="I224" s="238"/>
    </row>
    <row r="225" spans="1:10" ht="48" customHeight="1" x14ac:dyDescent="0.2">
      <c r="A225" s="67" t="str">
        <f>'HECVAT - Full | Vendor Response'!A221</f>
        <v>PPPR-14</v>
      </c>
      <c r="B225" s="67" t="str">
        <f>'HECVAT - Full | Vendor Response'!B221</f>
        <v>Do you have process and procedure(s) documented, and currently followed, that require a review and update of the access list(s) for privileged accounts?</v>
      </c>
      <c r="C225" s="153" t="str">
        <f>'HECVAT - Full | Vendor Response'!C221</f>
        <v>Yes</v>
      </c>
      <c r="D225" s="159" t="str">
        <f>'HECVAT - Full | Vendor Response'!D221</f>
        <v>Privileged user account access is reviewed on an ongoing basis, at least annually.</v>
      </c>
      <c r="E225" s="171" t="s">
        <v>60</v>
      </c>
      <c r="F225" s="231" t="str">
        <f>VLOOKUP($A225,Questions!B$3:T$256,12,FALSE)</f>
        <v>Yes</v>
      </c>
      <c r="G225" s="240"/>
      <c r="H225" s="232">
        <f>VLOOKUP(A225,Questions!B$25:T$295,16,FALSE)</f>
        <v>15</v>
      </c>
      <c r="I225" s="238"/>
    </row>
    <row r="226" spans="1:10" ht="48" customHeight="1" x14ac:dyDescent="0.2">
      <c r="A226" s="67" t="str">
        <f>'HECVAT - Full | Vendor Response'!A222</f>
        <v>PPPR-15</v>
      </c>
      <c r="B226" s="67" t="str">
        <f>'HECVAT - Full | Vendor Response'!B222</f>
        <v>Do you have documented, and currently implemented, internal audit processes and procedures?</v>
      </c>
      <c r="C226" s="153" t="str">
        <f>'HECVAT - Full | Vendor Response'!C222</f>
        <v>Yes</v>
      </c>
      <c r="D226" s="159" t="str">
        <f>'HECVAT - Full | Vendor Response'!D222</f>
        <v>Audits of our products are done both internally by Leepfrog staff, and externally by our collective client base. We utilize all feedback and audits to further improve our products for the greater higher education community.</v>
      </c>
      <c r="E226" s="171" t="s">
        <v>60</v>
      </c>
      <c r="F226" s="231" t="str">
        <f>VLOOKUP($A226,Questions!B$3:T$256,12,FALSE)</f>
        <v>Yes</v>
      </c>
      <c r="G226" s="240"/>
      <c r="H226" s="232">
        <f>VLOOKUP(A226,Questions!B$25:T$295,16,FALSE)</f>
        <v>15</v>
      </c>
      <c r="I226" s="238"/>
    </row>
    <row r="227" spans="1:10" ht="48" customHeight="1" x14ac:dyDescent="0.2">
      <c r="A227" s="67" t="str">
        <f>'HECVAT - Full | Vendor Response'!A223</f>
        <v>PPPR-16</v>
      </c>
      <c r="B227" s="67" t="str">
        <f>'HECVAT - Full | Vendor Response'!B223</f>
        <v>Does your organization have physical security controls and policies in place?</v>
      </c>
      <c r="C227" s="153" t="str">
        <f>'HECVAT - Full | Vendor Response'!C223</f>
        <v>Yes</v>
      </c>
      <c r="D227" s="159" t="str">
        <f>'HECVAT - Full | Vendor Response'!D223</f>
        <v xml:space="preserve">Leepfrog does not disclose this information. </v>
      </c>
      <c r="E227" s="171" t="s">
        <v>60</v>
      </c>
      <c r="F227" s="231" t="str">
        <f>VLOOKUP($A227,Questions!B$3:T$256,12,FALSE)</f>
        <v>Yes</v>
      </c>
      <c r="G227" s="240"/>
      <c r="H227" s="232">
        <f>VLOOKUP(A227,Questions!B$25:T$295,16,FALSE)</f>
        <v>15</v>
      </c>
      <c r="I227" s="238"/>
      <c r="J227" s="275"/>
    </row>
    <row r="228" spans="1:10" ht="48" customHeight="1" x14ac:dyDescent="0.2">
      <c r="A228" s="157" t="str">
        <f>'HECVAT - Full | Vendor Response'!A224</f>
        <v>Incident Handling</v>
      </c>
      <c r="B228" s="157"/>
      <c r="C228" s="154" t="s">
        <v>321</v>
      </c>
      <c r="D228" s="160" t="s">
        <v>48</v>
      </c>
      <c r="E228" s="162" t="s">
        <v>50</v>
      </c>
      <c r="F228" s="163" t="s">
        <v>322</v>
      </c>
      <c r="G228" s="154" t="s">
        <v>323</v>
      </c>
      <c r="H228" s="154" t="s">
        <v>324</v>
      </c>
      <c r="I228" s="164" t="s">
        <v>325</v>
      </c>
    </row>
    <row r="229" spans="1:10" ht="48" customHeight="1" x14ac:dyDescent="0.2">
      <c r="A229" s="67" t="str">
        <f>'HECVAT - Full | Vendor Response'!A225</f>
        <v>HFIH-01</v>
      </c>
      <c r="B229" s="67" t="str">
        <f>'HECVAT - Full | Vendor Response'!B225</f>
        <v>Do you have a formal incident response plan?</v>
      </c>
      <c r="C229" s="153" t="str">
        <f>'HECVAT - Full | Vendor Response'!C225</f>
        <v>Yes</v>
      </c>
      <c r="D229" s="159" t="str">
        <f>'HECVAT - Full | Vendor Response'!D225</f>
        <v>Leepfrog reviews a number of sources for security vulnerabilities including various public mailing lists, vendor mailing lists, websites, etc. Upon notification of a vulnerability we develop a plan particular to the vulnerability which may include timely deployment of vendor patches,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At this point any affected clients are made aware of the impacts of the incident to their business, as well as any steps Leepfrog has made to prevent this and other incidents in the future.</v>
      </c>
      <c r="E229" s="171" t="s">
        <v>60</v>
      </c>
      <c r="F229" s="231" t="str">
        <f>VLOOKUP($A229,Questions!B$3:T$256,12,FALSE)</f>
        <v>Yes</v>
      </c>
      <c r="G229" s="240"/>
      <c r="H229" s="232">
        <f>VLOOKUP(A229,Questions!B$25:T$295,16,FALSE)</f>
        <v>15</v>
      </c>
      <c r="I229" s="238"/>
    </row>
    <row r="230" spans="1:10" ht="48" customHeight="1" x14ac:dyDescent="0.2">
      <c r="A230" s="67" t="str">
        <f>'HECVAT - Full | Vendor Response'!A226</f>
        <v>HFIH-02</v>
      </c>
      <c r="B230" s="67" t="str">
        <f>'HECVAT - Full | Vendor Response'!B226</f>
        <v>Do you either have an internal incident response team or retain an external team?</v>
      </c>
      <c r="C230" s="153" t="str">
        <f>'HECVAT - Full | Vendor Response'!C226</f>
        <v>Yes</v>
      </c>
      <c r="D230" s="159" t="str">
        <f>'HECVAT - Full | Vendor Response'!D226</f>
        <v xml:space="preserve">See above. </v>
      </c>
      <c r="E230" s="171" t="s">
        <v>60</v>
      </c>
      <c r="F230" s="231" t="str">
        <f>VLOOKUP($A230,Questions!B$3:T$256,12,FALSE)</f>
        <v>Yes</v>
      </c>
      <c r="G230" s="240"/>
      <c r="H230" s="232">
        <f>VLOOKUP(A230,Questions!B$25:T$295,16,FALSE)</f>
        <v>15</v>
      </c>
      <c r="I230" s="238"/>
    </row>
    <row r="231" spans="1:10" ht="48" customHeight="1" x14ac:dyDescent="0.2">
      <c r="A231" s="67" t="str">
        <f>'HECVAT - Full | Vendor Response'!A227</f>
        <v>HFIH-03</v>
      </c>
      <c r="B231" s="67" t="str">
        <f>'HECVAT - Full | Vendor Response'!B227</f>
        <v>Do you have the capability to respond to incidents on a 24 x 7 x 365 basis?</v>
      </c>
      <c r="C231" s="153" t="str">
        <f>'HECVAT - Full | Vendor Response'!C227</f>
        <v>Yes</v>
      </c>
      <c r="D231" s="159" t="str">
        <f>'HECVAT - Full | Vendor Response'!D227</f>
        <v xml:space="preserve">CourseLeaf includes 24x7x365 support. </v>
      </c>
      <c r="E231" s="171" t="s">
        <v>60</v>
      </c>
      <c r="F231" s="231" t="str">
        <f>VLOOKUP($A231,Questions!B$3:T$256,12,FALSE)</f>
        <v>Yes</v>
      </c>
      <c r="G231" s="240"/>
      <c r="H231" s="232">
        <f>VLOOKUP(A231,Questions!B$25:T$295,16,FALSE)</f>
        <v>15</v>
      </c>
      <c r="I231" s="238"/>
    </row>
    <row r="232" spans="1:10" ht="48" customHeight="1" x14ac:dyDescent="0.2">
      <c r="A232" s="67" t="str">
        <f>'HECVAT - Full | Vendor Response'!A228</f>
        <v>HFIH-04</v>
      </c>
      <c r="B232" s="67" t="str">
        <f>'HECVAT - Full | Vendor Response'!B228</f>
        <v>Do you carry cyber-risk insurance to protect against unforeseen service outages, data that is lost or stolen, and security incidents?</v>
      </c>
      <c r="C232" s="153" t="str">
        <f>'HECVAT - Full | Vendor Response'!C228</f>
        <v>Yes</v>
      </c>
      <c r="D232" s="159" t="str">
        <f>'HECVAT - Full | Vendor Response'!D228</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232" s="171" t="s">
        <v>60</v>
      </c>
      <c r="F232" s="231" t="str">
        <f>VLOOKUP($A232,Questions!B$3:T$256,12,FALSE)</f>
        <v>Yes</v>
      </c>
      <c r="G232" s="240"/>
      <c r="H232" s="232">
        <f>VLOOKUP(A232,Questions!B$25:T$295,16,FALSE)</f>
        <v>15</v>
      </c>
      <c r="I232" s="238"/>
      <c r="J232" s="275"/>
    </row>
    <row r="233" spans="1:10" ht="48" customHeight="1" x14ac:dyDescent="0.2">
      <c r="A233" s="157" t="str">
        <f>'HECVAT - Full | Vendor Response'!A229</f>
        <v>Quality Assurance</v>
      </c>
      <c r="B233" s="157"/>
      <c r="C233" s="154" t="s">
        <v>321</v>
      </c>
      <c r="D233" s="160" t="s">
        <v>48</v>
      </c>
      <c r="E233" s="162" t="s">
        <v>50</v>
      </c>
      <c r="F233" s="163" t="s">
        <v>322</v>
      </c>
      <c r="G233" s="154" t="s">
        <v>323</v>
      </c>
      <c r="H233" s="154" t="s">
        <v>324</v>
      </c>
      <c r="I233" s="164" t="s">
        <v>325</v>
      </c>
    </row>
    <row r="234" spans="1:10" ht="48" customHeight="1" x14ac:dyDescent="0.2">
      <c r="A234" s="67" t="str">
        <f>'HECVAT - Full | Vendor Response'!A230</f>
        <v>QLAS-01</v>
      </c>
      <c r="B234" s="67" t="str">
        <f>'HECVAT - Full | Vendor Response'!B230</f>
        <v>Do you have a documented and currently implemented Quality Assurance program?</v>
      </c>
      <c r="C234" s="153" t="str">
        <f>'HECVAT - Full | Vendor Response'!C230</f>
        <v>Yes</v>
      </c>
      <c r="D234" s="159" t="str">
        <f>'HECVAT - Full | Vendor Response'!D230</f>
        <v>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v>
      </c>
      <c r="E234" s="171" t="s">
        <v>60</v>
      </c>
      <c r="F234" s="231" t="str">
        <f>VLOOKUP($A234,Questions!B$3:T$256,12,FALSE)</f>
        <v>Yes</v>
      </c>
      <c r="G234" s="240"/>
      <c r="H234" s="232">
        <f>VLOOKUP(A234,Questions!B$25:T$295,16,FALSE)</f>
        <v>10</v>
      </c>
      <c r="I234" s="238"/>
    </row>
    <row r="235" spans="1:10" ht="48" customHeight="1" x14ac:dyDescent="0.2">
      <c r="A235" s="67" t="str">
        <f>'HECVAT - Full | Vendor Response'!A231</f>
        <v>QLAS-02</v>
      </c>
      <c r="B235" s="67" t="str">
        <f>'HECVAT - Full | Vendor Response'!B231</f>
        <v>Do you comply with ISO 9001?</v>
      </c>
      <c r="C235" s="153" t="str">
        <f>'HECVAT - Full | Vendor Response'!C231</f>
        <v>Yes</v>
      </c>
      <c r="D235" s="159" t="str">
        <f>'HECVAT - Full | Vendor Response'!D231</f>
        <v>We are not currently certified. CourseLeaf is hosted on Amazon Web Services.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v>
      </c>
      <c r="E235" s="171" t="s">
        <v>60</v>
      </c>
      <c r="F235" s="231" t="str">
        <f>VLOOKUP($A235,Questions!B$3:T$256,12,FALSE)</f>
        <v>Yes</v>
      </c>
      <c r="G235" s="240"/>
      <c r="H235" s="232">
        <f>VLOOKUP(A235,Questions!B$25:T$295,16,FALSE)</f>
        <v>15</v>
      </c>
      <c r="I235" s="238"/>
    </row>
    <row r="236" spans="1:10" ht="48" customHeight="1" x14ac:dyDescent="0.2">
      <c r="A236" s="67" t="str">
        <f>'HECVAT - Full | Vendor Response'!A232</f>
        <v>QLAS-03</v>
      </c>
      <c r="B236" s="67" t="str">
        <f>'HECVAT - Full | Vendor Response'!B232</f>
        <v>Will your company provide quality and performance metrics in relation to the scope of services and performance expectations for the services you are offering?</v>
      </c>
      <c r="C236" s="153" t="str">
        <f>'HECVAT - Full | Vendor Response'!C232</f>
        <v>Yes</v>
      </c>
      <c r="D236" s="159" t="str">
        <f>'HECVAT - Full | Vendor Response'!D232</f>
        <v xml:space="preserve">Upon request. </v>
      </c>
      <c r="E236" s="171" t="s">
        <v>60</v>
      </c>
      <c r="F236" s="231" t="str">
        <f>VLOOKUP($A236,Questions!B$3:T$256,12,FALSE)</f>
        <v>Yes</v>
      </c>
      <c r="G236" s="240"/>
      <c r="H236" s="232">
        <f>VLOOKUP(A236,Questions!B$25:T$295,16,FALSE)</f>
        <v>20</v>
      </c>
      <c r="I236" s="238"/>
    </row>
    <row r="237" spans="1:10" ht="48" customHeight="1" x14ac:dyDescent="0.2">
      <c r="A237" s="67" t="str">
        <f>'HECVAT - Full | Vendor Response'!A233</f>
        <v>QLAS-04</v>
      </c>
      <c r="B237" s="67" t="str">
        <f>'HECVAT - Full | Vendor Response'!B233</f>
        <v>Do you incorporate customer feedback into security feature requests?</v>
      </c>
      <c r="C237" s="153" t="str">
        <f>'HECVAT - Full | Vendor Response'!C233</f>
        <v>Yes</v>
      </c>
      <c r="D237" s="159" t="str">
        <f>'HECVAT - Full | Vendor Response'!D233</f>
        <v xml:space="preserve">Leepfrog does not disclose this information. </v>
      </c>
      <c r="E237" s="171" t="s">
        <v>60</v>
      </c>
      <c r="F237" s="231" t="str">
        <f>VLOOKUP($A237,Questions!B$3:T$256,12,FALSE)</f>
        <v>Yes</v>
      </c>
      <c r="G237" s="240"/>
      <c r="H237" s="232">
        <f>VLOOKUP(A237,Questions!B$25:T$295,16,FALSE)</f>
        <v>25</v>
      </c>
      <c r="I237" s="238"/>
    </row>
    <row r="238" spans="1:10" ht="48" customHeight="1" x14ac:dyDescent="0.2">
      <c r="A238" s="67" t="str">
        <f>'HECVAT - Full | Vendor Response'!A234</f>
        <v>QLAS-05</v>
      </c>
      <c r="B238" s="67" t="str">
        <f>'HECVAT - Full | Vendor Response'!B234</f>
        <v>Can you provide an evaluation site to the institution for testing?</v>
      </c>
      <c r="C238" s="153" t="str">
        <f>'HECVAT - Full | Vendor Response'!C234</f>
        <v>Yes</v>
      </c>
      <c r="D238" s="159" t="str">
        <f>'HECVAT - Full | Vendor Response'!D234</f>
        <v xml:space="preserve">Sandbox environment can be made available upon request. </v>
      </c>
      <c r="E238" s="171" t="s">
        <v>60</v>
      </c>
      <c r="F238" s="231" t="str">
        <f>VLOOKUP($A238,Questions!B$3:T$256,12,FALSE)</f>
        <v>Yes</v>
      </c>
      <c r="G238" s="240"/>
      <c r="H238" s="232">
        <f>VLOOKUP(A238,Questions!B$25:T$295,16,FALSE)</f>
        <v>20</v>
      </c>
      <c r="I238" s="238"/>
      <c r="J238" s="275"/>
    </row>
    <row r="239" spans="1:10" ht="48" customHeight="1" x14ac:dyDescent="0.2">
      <c r="A239" s="157" t="str">
        <f>'HECVAT - Full | Vendor Response'!A235</f>
        <v>Vulnerability Scanning</v>
      </c>
      <c r="B239" s="157"/>
      <c r="C239" s="154" t="s">
        <v>321</v>
      </c>
      <c r="D239" s="160" t="s">
        <v>48</v>
      </c>
      <c r="E239" s="162" t="s">
        <v>50</v>
      </c>
      <c r="F239" s="163" t="s">
        <v>322</v>
      </c>
      <c r="G239" s="154" t="s">
        <v>323</v>
      </c>
      <c r="H239" s="154" t="s">
        <v>324</v>
      </c>
      <c r="I239" s="164" t="s">
        <v>325</v>
      </c>
    </row>
    <row r="240" spans="1:10" ht="48" customHeight="1" x14ac:dyDescent="0.2">
      <c r="A240" s="67" t="str">
        <f>'HECVAT - Full | Vendor Response'!A236</f>
        <v>VULN-01</v>
      </c>
      <c r="B240" s="67" t="str">
        <f>'HECVAT - Full | Vendor Response'!B236</f>
        <v>Are your systems and applications regularly scanned externally for vulnerabilities?</v>
      </c>
      <c r="C240" s="153" t="str">
        <f>'HECVAT - Full | Vendor Response'!C236</f>
        <v>Yes</v>
      </c>
      <c r="D240" s="159" t="str">
        <f>'HECVAT - Full | Vendor Response'!D236</f>
        <v xml:space="preserve">We perform quarterly security scans of all CourseLeaf servers, including web application vulnerability detection. Scans are performed on local machines daily. </v>
      </c>
      <c r="E240" s="171" t="s">
        <v>60</v>
      </c>
      <c r="F240" s="231" t="str">
        <f>VLOOKUP($A240,Questions!B$3:T$256,12,FALSE)</f>
        <v>Yes</v>
      </c>
      <c r="G240" s="240"/>
      <c r="H240" s="232">
        <f>VLOOKUP(A240,Questions!B$25:T$295,16,FALSE)</f>
        <v>15</v>
      </c>
      <c r="I240" s="238"/>
    </row>
    <row r="241" spans="1:10" ht="48" customHeight="1" x14ac:dyDescent="0.2">
      <c r="A241" s="67" t="str">
        <f>'HECVAT - Full | Vendor Response'!A237</f>
        <v>VULN-02</v>
      </c>
      <c r="B241" s="67" t="str">
        <f>'HECVAT - Full | Vendor Response'!B237</f>
        <v>Have your systems and applications had a third-party security assessment completed in the last year?</v>
      </c>
      <c r="C241" s="153" t="str">
        <f>'HECVAT - Full | Vendor Response'!C237</f>
        <v>Yes</v>
      </c>
      <c r="D241" s="159" t="str">
        <f>'HECVAT - Full | Vendor Response'!D237</f>
        <v xml:space="preserve">Scans completed in the last year. Leepfrog can provide a copy of our latest penetration test under a signed NDA. </v>
      </c>
      <c r="E241" s="171" t="s">
        <v>60</v>
      </c>
      <c r="F241" s="231" t="str">
        <f>VLOOKUP($A241,Questions!B$3:T$256,12,FALSE)</f>
        <v>Yes</v>
      </c>
      <c r="G241" s="240"/>
      <c r="H241" s="232">
        <f>VLOOKUP(A241,Questions!B$25:T$295,16,FALSE)</f>
        <v>20</v>
      </c>
      <c r="I241" s="238"/>
    </row>
    <row r="242" spans="1:10" ht="48" customHeight="1" x14ac:dyDescent="0.2">
      <c r="A242" s="67" t="str">
        <f>'HECVAT - Full | Vendor Response'!A238</f>
        <v>VULN-03</v>
      </c>
      <c r="B242" s="67" t="str">
        <f>'HECVAT - Full | Vendor Response'!B238</f>
        <v>Are your systems and applications scanned with an authenticated user account for vulnerabilities (that are remediated) prior to new releases?</v>
      </c>
      <c r="C242" s="153" t="str">
        <f>'HECVAT - Full | Vendor Response'!C238</f>
        <v>No</v>
      </c>
      <c r="D242" s="159" t="str">
        <f>'HECVAT - Full | Vendor Response'!D238</f>
        <v>No, we don’t typically use an authenticated user account to scan for vulnerabilities.</v>
      </c>
      <c r="E242" s="171" t="s">
        <v>60</v>
      </c>
      <c r="F242" s="231" t="str">
        <f>VLOOKUP($A242,Questions!B$3:T$256,12,FALSE)</f>
        <v>Yes</v>
      </c>
      <c r="G242" s="240"/>
      <c r="H242" s="232">
        <f>VLOOKUP(A242,Questions!B$25:T$295,16,FALSE)</f>
        <v>25</v>
      </c>
      <c r="I242" s="238"/>
    </row>
    <row r="243" spans="1:10" ht="48" customHeight="1" x14ac:dyDescent="0.2">
      <c r="A243" s="67" t="str">
        <f>'HECVAT - Full | Vendor Response'!A239</f>
        <v>VULN-04</v>
      </c>
      <c r="B243" s="67" t="str">
        <f>'HECVAT - Full | Vendor Response'!B239</f>
        <v>Will you provide results of application and system vulnerability scans to the institution?</v>
      </c>
      <c r="C243" s="153" t="str">
        <f>'HECVAT - Full | Vendor Response'!C239</f>
        <v>Yes</v>
      </c>
      <c r="D243" s="159" t="str">
        <f>'HECVAT - Full | Vendor Response'!D239</f>
        <v xml:space="preserve">NDA required. </v>
      </c>
      <c r="E243" s="171" t="s">
        <v>60</v>
      </c>
      <c r="F243" s="231" t="str">
        <f>VLOOKUP($A243,Questions!B$3:T$256,12,FALSE)</f>
        <v>Yes</v>
      </c>
      <c r="G243" s="240"/>
      <c r="H243" s="232">
        <f>VLOOKUP(A243,Questions!B$25:T$295,16,FALSE)</f>
        <v>25</v>
      </c>
      <c r="I243" s="238"/>
    </row>
    <row r="244" spans="1:10" ht="48" customHeight="1" x14ac:dyDescent="0.2">
      <c r="A244" s="152" t="str">
        <f>'HECVAT - Full | Vendor Response'!A240</f>
        <v>VULN-05</v>
      </c>
      <c r="B244" s="152" t="str">
        <f>'HECVAT - Full | Vendor Response'!B240</f>
        <v>Describe or provide a reference to how you monitor for and protect against common web application security vulnerabilities (e.g., SQL injection, XSS, XSRF, etc.).</v>
      </c>
      <c r="C244" s="356" t="str">
        <f>'HECVAT - Full | Vendor Response'!C240</f>
        <v>During development, our standard source code review process includes a technical review from an engineer and a functional review by our QA staff before it is a candidate to be deployed to an environment. Part of the code review process includes looking for things like SQL injection, XSS, etc. We also use a static code analysis tool on our C++ code as part of every build to check for security issues.
Leepfrog also reviews a number of sources for security vulnerabilities, including various public mailing lists, vendor mailing lists, websites, etc. Upon notification of a vulnerability we develop a plan particular to the vulnerability which may include timely deployment of vendor patches, internal hotfixes,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We perform quarterly security scans of all CourseLeaf servers, including web application vulnerability detection. Scans are performed on local machines daily. We utilize additional third party anti-malware software, email scanning for malware and botnets, provide training on malware and utilize principle of least privilege for access to eliminate the spread and damage of malware. Anti-virus software is used on all Leepfrog Windows and Mac workstations. We also utilize anti-virus software at our perimeter email servers.</v>
      </c>
      <c r="D244" s="357"/>
      <c r="E244" s="171" t="s">
        <v>60</v>
      </c>
      <c r="F244" s="231" t="str">
        <f>VLOOKUP($A244,Questions!B$3:T$256,12,FALSE)</f>
        <v>Yes</v>
      </c>
      <c r="G244" s="240"/>
      <c r="H244" s="232">
        <f>VLOOKUP(A244,Questions!B$25:T$295,16,FALSE)</f>
        <v>20</v>
      </c>
      <c r="I244" s="238"/>
    </row>
    <row r="245" spans="1:10" ht="48" customHeight="1" x14ac:dyDescent="0.2">
      <c r="A245" s="67" t="str">
        <f>'HECVAT - Full | Vendor Response'!A241</f>
        <v>VULN-06</v>
      </c>
      <c r="B245" s="67" t="str">
        <f>'HECVAT - Full | Vendor Response'!B241</f>
        <v>Will you allow the institution to perform its own vulnerability testing and/or scanning of your systems and/or application, provided that testing is performed at a mutually agreed upon time and date?</v>
      </c>
      <c r="C245" s="153" t="str">
        <f>'HECVAT - Full | Vendor Response'!C241</f>
        <v>Yes</v>
      </c>
      <c r="D245" s="159" t="str">
        <f>'HECVAT - Full | Vendor Response'!D241</f>
        <v xml:space="preserve">NDA or fully executed contract is required. </v>
      </c>
      <c r="E245" s="171" t="s">
        <v>60</v>
      </c>
      <c r="F245" s="231" t="str">
        <f>VLOOKUP($A245,Questions!B$3:T$256,12,FALSE)</f>
        <v>Yes</v>
      </c>
      <c r="G245" s="240"/>
      <c r="H245" s="232">
        <f>VLOOKUP(A245,Questions!B$25:T$295,16,FALSE)</f>
        <v>25</v>
      </c>
      <c r="I245" s="238"/>
      <c r="J245" s="275"/>
    </row>
    <row r="246" spans="1:10" ht="48" customHeight="1" x14ac:dyDescent="0.2">
      <c r="A246" s="157" t="str">
        <f>'HECVAT - Full | Vendor Response'!A242</f>
        <v>HIPAA - Optional based on QUALIFIER response.</v>
      </c>
      <c r="B246" s="157"/>
      <c r="C246" s="154" t="s">
        <v>321</v>
      </c>
      <c r="D246" s="160" t="s">
        <v>48</v>
      </c>
      <c r="E246" s="162" t="s">
        <v>50</v>
      </c>
      <c r="F246" s="163" t="s">
        <v>322</v>
      </c>
      <c r="G246" s="154" t="s">
        <v>323</v>
      </c>
      <c r="H246" s="154" t="s">
        <v>324</v>
      </c>
      <c r="I246" s="164" t="s">
        <v>325</v>
      </c>
    </row>
    <row r="247" spans="1:10" ht="48" customHeight="1" x14ac:dyDescent="0.2">
      <c r="A247" s="67" t="str">
        <f>'HECVAT - Full | Vendor Response'!A243</f>
        <v>HIPA-01</v>
      </c>
      <c r="B247" s="67" t="str">
        <f>'HECVAT - Full | Vendor Response'!B243</f>
        <v>Do your workforce members receive regular training related to the HIPAA Privacy and Security Rules and the HITECH Act?</v>
      </c>
      <c r="C247" s="153">
        <f>'HECVAT - Full | Vendor Response'!C243</f>
        <v>0</v>
      </c>
      <c r="D247" s="159">
        <f>'HECVAT - Full | Vendor Response'!D243</f>
        <v>0</v>
      </c>
      <c r="E247" s="171" t="s">
        <v>60</v>
      </c>
      <c r="F247" s="231" t="str">
        <f>VLOOKUP($A247,Questions!B$3:T$256,12,FALSE)</f>
        <v>Yes</v>
      </c>
      <c r="G247" s="240"/>
      <c r="H247" s="232">
        <f>VLOOKUP(A247,Questions!B$25:T$295,16,FALSE)</f>
        <v>25</v>
      </c>
      <c r="I247" s="238"/>
    </row>
    <row r="248" spans="1:10" ht="48" customHeight="1" x14ac:dyDescent="0.2">
      <c r="A248" s="67" t="str">
        <f>'HECVAT - Full | Vendor Response'!A244</f>
        <v>HIPA-02</v>
      </c>
      <c r="B248" s="67" t="str">
        <f>'HECVAT - Full | Vendor Response'!B244</f>
        <v>Do you monitor or receive information regarding changes in HIPAA regulations?</v>
      </c>
      <c r="C248" s="153">
        <f>'HECVAT - Full | Vendor Response'!C244</f>
        <v>0</v>
      </c>
      <c r="D248" s="159">
        <f>'HECVAT - Full | Vendor Response'!D244</f>
        <v>0</v>
      </c>
      <c r="E248" s="171" t="s">
        <v>60</v>
      </c>
      <c r="F248" s="231" t="str">
        <f>VLOOKUP($A248,Questions!B$3:T$256,12,FALSE)</f>
        <v>Yes</v>
      </c>
      <c r="G248" s="240"/>
      <c r="H248" s="232">
        <f>VLOOKUP(A248,Questions!B$25:T$295,16,FALSE)</f>
        <v>20</v>
      </c>
      <c r="I248" s="238"/>
    </row>
    <row r="249" spans="1:10" ht="48" customHeight="1" x14ac:dyDescent="0.2">
      <c r="A249" s="67" t="str">
        <f>'HECVAT - Full | Vendor Response'!A245</f>
        <v>HIPA-03</v>
      </c>
      <c r="B249" s="67" t="str">
        <f>'HECVAT - Full | Vendor Response'!B245</f>
        <v>Has your organization designated HIPAA Privacy and Security officers as required by the rules?</v>
      </c>
      <c r="C249" s="153">
        <f>'HECVAT - Full | Vendor Response'!C245</f>
        <v>0</v>
      </c>
      <c r="D249" s="159">
        <f>'HECVAT - Full | Vendor Response'!D245</f>
        <v>0</v>
      </c>
      <c r="E249" s="171" t="s">
        <v>60</v>
      </c>
      <c r="F249" s="231" t="str">
        <f>VLOOKUP($A249,Questions!B$3:T$256,12,FALSE)</f>
        <v>Yes</v>
      </c>
      <c r="G249" s="240"/>
      <c r="H249" s="232">
        <f>VLOOKUP(A249,Questions!B$25:T$295,16,FALSE)</f>
        <v>20</v>
      </c>
      <c r="I249" s="238"/>
    </row>
    <row r="250" spans="1:10" ht="48" customHeight="1" x14ac:dyDescent="0.2">
      <c r="A250" s="67" t="str">
        <f>'HECVAT - Full | Vendor Response'!A246</f>
        <v>HIPA-04</v>
      </c>
      <c r="B250" s="67" t="str">
        <f>'HECVAT - Full | Vendor Response'!B246</f>
        <v>Do you comply with the requirements of the Health Information Technology for Economic and Clinical Health Act (HITECH)?</v>
      </c>
      <c r="C250" s="153">
        <f>'HECVAT - Full | Vendor Response'!C246</f>
        <v>0</v>
      </c>
      <c r="D250" s="159">
        <f>'HECVAT - Full | Vendor Response'!D246</f>
        <v>0</v>
      </c>
      <c r="E250" s="171" t="s">
        <v>60</v>
      </c>
      <c r="F250" s="231" t="str">
        <f>VLOOKUP($A250,Questions!B$3:T$256,12,FALSE)</f>
        <v>Yes</v>
      </c>
      <c r="G250" s="240"/>
      <c r="H250" s="232">
        <f>VLOOKUP(A250,Questions!B$25:T$295,16,FALSE)</f>
        <v>20</v>
      </c>
      <c r="I250" s="238"/>
    </row>
    <row r="251" spans="1:10" ht="48" customHeight="1" x14ac:dyDescent="0.2">
      <c r="A251" s="67" t="str">
        <f>'HECVAT - Full | Vendor Response'!A247</f>
        <v>HIPA-05</v>
      </c>
      <c r="B251" s="67" t="str">
        <f>'HECVAT - Full | Vendor Response'!B247</f>
        <v>Have you conducted a risk analysis as required under the Security Rule?</v>
      </c>
      <c r="C251" s="153">
        <f>'HECVAT - Full | Vendor Response'!C247</f>
        <v>0</v>
      </c>
      <c r="D251" s="159">
        <f>'HECVAT - Full | Vendor Response'!D247</f>
        <v>0</v>
      </c>
      <c r="E251" s="171" t="s">
        <v>60</v>
      </c>
      <c r="F251" s="231" t="str">
        <f>VLOOKUP($A251,Questions!B$3:T$256,12,FALSE)</f>
        <v>Yes</v>
      </c>
      <c r="G251" s="240"/>
      <c r="H251" s="232">
        <f>VLOOKUP(A251,Questions!B$25:T$295,16,FALSE)</f>
        <v>20</v>
      </c>
      <c r="I251" s="238"/>
    </row>
    <row r="252" spans="1:10" ht="48" customHeight="1" x14ac:dyDescent="0.2">
      <c r="A252" s="67" t="str">
        <f>'HECVAT - Full | Vendor Response'!A248</f>
        <v>HIPA-06</v>
      </c>
      <c r="B252" s="67" t="str">
        <f>'HECVAT - Full | Vendor Response'!B248</f>
        <v>Have you identified areas of risks?</v>
      </c>
      <c r="C252" s="153">
        <f>'HECVAT - Full | Vendor Response'!C248</f>
        <v>0</v>
      </c>
      <c r="D252" s="159">
        <f>'HECVAT - Full | Vendor Response'!D248</f>
        <v>0</v>
      </c>
      <c r="E252" s="171" t="s">
        <v>60</v>
      </c>
      <c r="F252" s="231" t="str">
        <f>VLOOKUP($A252,Questions!B$3:T$256,12,FALSE)</f>
        <v>Yes</v>
      </c>
      <c r="G252" s="240"/>
      <c r="H252" s="232">
        <f>VLOOKUP(A252,Questions!B$25:T$295,16,FALSE)</f>
        <v>25</v>
      </c>
      <c r="I252" s="238"/>
    </row>
    <row r="253" spans="1:10" ht="48" customHeight="1" x14ac:dyDescent="0.2">
      <c r="A253" s="67" t="str">
        <f>'HECVAT - Full | Vendor Response'!A249</f>
        <v>HIPA-07</v>
      </c>
      <c r="B253" s="67" t="str">
        <f>'HECVAT - Full | Vendor Response'!B249</f>
        <v>Have you taken actions to mitigate the identified risks?</v>
      </c>
      <c r="C253" s="153">
        <f>'HECVAT - Full | Vendor Response'!C249</f>
        <v>0</v>
      </c>
      <c r="D253" s="159">
        <f>'HECVAT - Full | Vendor Response'!D249</f>
        <v>0</v>
      </c>
      <c r="E253" s="171" t="s">
        <v>60</v>
      </c>
      <c r="F253" s="231" t="str">
        <f>VLOOKUP($A253,Questions!B$3:T$256,12,FALSE)</f>
        <v>Yes</v>
      </c>
      <c r="G253" s="240"/>
      <c r="H253" s="232">
        <f>VLOOKUP(A253,Questions!B$25:T$295,16,FALSE)</f>
        <v>20</v>
      </c>
      <c r="I253" s="238"/>
    </row>
    <row r="254" spans="1:10" ht="48" customHeight="1" x14ac:dyDescent="0.2">
      <c r="A254" s="67" t="str">
        <f>'HECVAT - Full | Vendor Response'!A250</f>
        <v>HIPA-08</v>
      </c>
      <c r="B254" s="67" t="str">
        <f>'HECVAT - Full | Vendor Response'!B250</f>
        <v>Does your application require user and system administrator password changes at a frequency no greater than 90 days?</v>
      </c>
      <c r="C254" s="153">
        <f>'HECVAT - Full | Vendor Response'!C250</f>
        <v>0</v>
      </c>
      <c r="D254" s="159">
        <f>'HECVAT - Full | Vendor Response'!D250</f>
        <v>0</v>
      </c>
      <c r="E254" s="171" t="s">
        <v>60</v>
      </c>
      <c r="F254" s="231" t="str">
        <f>VLOOKUP($A254,Questions!B$3:T$256,12,FALSE)</f>
        <v>Yes</v>
      </c>
      <c r="G254" s="240"/>
      <c r="H254" s="232">
        <f>VLOOKUP(A254,Questions!B$25:T$295,16,FALSE)</f>
        <v>20</v>
      </c>
      <c r="I254" s="238"/>
    </row>
    <row r="255" spans="1:10" ht="48" customHeight="1" x14ac:dyDescent="0.2">
      <c r="A255" s="67" t="str">
        <f>'HECVAT - Full | Vendor Response'!A251</f>
        <v>HIPA-09</v>
      </c>
      <c r="B255" s="67" t="str">
        <f>'HECVAT - Full | Vendor Response'!B251</f>
        <v>Does your application require users to set their own password after an administrator reset or on first use of the account?</v>
      </c>
      <c r="C255" s="153">
        <f>'HECVAT - Full | Vendor Response'!C251</f>
        <v>0</v>
      </c>
      <c r="D255" s="159">
        <f>'HECVAT - Full | Vendor Response'!D251</f>
        <v>0</v>
      </c>
      <c r="E255" s="171" t="s">
        <v>60</v>
      </c>
      <c r="F255" s="231" t="str">
        <f>VLOOKUP($A255,Questions!B$3:T$256,12,FALSE)</f>
        <v>Yes</v>
      </c>
      <c r="G255" s="240"/>
      <c r="H255" s="232">
        <f>VLOOKUP(A255,Questions!B$25:T$295,16,FALSE)</f>
        <v>20</v>
      </c>
      <c r="I255" s="238"/>
    </row>
    <row r="256" spans="1:10" ht="48" customHeight="1" x14ac:dyDescent="0.2">
      <c r="A256" s="67" t="str">
        <f>'HECVAT - Full | Vendor Response'!A252</f>
        <v>HIPA-10</v>
      </c>
      <c r="B256" s="67" t="str">
        <f>'HECVAT - Full | Vendor Response'!B252</f>
        <v xml:space="preserve">Does your application lock out an account after a number of failed login attempts? </v>
      </c>
      <c r="C256" s="153">
        <f>'HECVAT - Full | Vendor Response'!C252</f>
        <v>0</v>
      </c>
      <c r="D256" s="159">
        <f>'HECVAT - Full | Vendor Response'!D252</f>
        <v>0</v>
      </c>
      <c r="E256" s="171" t="s">
        <v>60</v>
      </c>
      <c r="F256" s="231" t="str">
        <f>VLOOKUP($A256,Questions!B$3:T$256,12,FALSE)</f>
        <v>Yes</v>
      </c>
      <c r="G256" s="240"/>
      <c r="H256" s="232">
        <f>VLOOKUP(A256,Questions!B$25:T$295,16,FALSE)</f>
        <v>20</v>
      </c>
      <c r="I256" s="238"/>
    </row>
    <row r="257" spans="1:9" ht="48" customHeight="1" x14ac:dyDescent="0.2">
      <c r="A257" s="67" t="str">
        <f>'HECVAT - Full | Vendor Response'!A253</f>
        <v>HIPA-11</v>
      </c>
      <c r="B257" s="67" t="str">
        <f>'HECVAT - Full | Vendor Response'!B253</f>
        <v>Does your application automatically lock or log-out an account after a period of inactivity?</v>
      </c>
      <c r="C257" s="153">
        <f>'HECVAT - Full | Vendor Response'!C253</f>
        <v>0</v>
      </c>
      <c r="D257" s="159">
        <f>'HECVAT - Full | Vendor Response'!D253</f>
        <v>0</v>
      </c>
      <c r="E257" s="171" t="s">
        <v>60</v>
      </c>
      <c r="F257" s="231" t="str">
        <f>VLOOKUP($A257,Questions!B$3:T$256,12,FALSE)</f>
        <v>Yes</v>
      </c>
      <c r="G257" s="240"/>
      <c r="H257" s="232">
        <f>VLOOKUP(A257,Questions!B$25:T$295,16,FALSE)</f>
        <v>20</v>
      </c>
      <c r="I257" s="238"/>
    </row>
    <row r="258" spans="1:9" ht="48" customHeight="1" x14ac:dyDescent="0.2">
      <c r="A258" s="67" t="str">
        <f>'HECVAT - Full | Vendor Response'!A254</f>
        <v>HIPA-12</v>
      </c>
      <c r="B258" s="67" t="str">
        <f>'HECVAT - Full | Vendor Response'!B254</f>
        <v>Are passwords visible in plain text, whether when stored or entered, including service level accounts (i.e., database accounts, etc.)?</v>
      </c>
      <c r="C258" s="153">
        <f>'HECVAT - Full | Vendor Response'!C254</f>
        <v>0</v>
      </c>
      <c r="D258" s="159">
        <f>'HECVAT - Full | Vendor Response'!D254</f>
        <v>0</v>
      </c>
      <c r="E258" s="171" t="s">
        <v>60</v>
      </c>
      <c r="F258" s="231" t="str">
        <f>VLOOKUP($A258,Questions!B$3:T$256,12,FALSE)</f>
        <v>No</v>
      </c>
      <c r="G258" s="240"/>
      <c r="H258" s="232">
        <f>VLOOKUP(A258,Questions!B$25:T$295,16,FALSE)</f>
        <v>20</v>
      </c>
      <c r="I258" s="238"/>
    </row>
    <row r="259" spans="1:9" ht="48" customHeight="1" x14ac:dyDescent="0.2">
      <c r="A259" s="67" t="str">
        <f>'HECVAT - Full | Vendor Response'!A255</f>
        <v>HIPA-13</v>
      </c>
      <c r="B259" s="67" t="str">
        <f>'HECVAT - Full | Vendor Response'!B255</f>
        <v>If the application is institution-hosted, can all service level and administrative account passwords be changed by the institution?</v>
      </c>
      <c r="C259" s="153">
        <f>'HECVAT - Full | Vendor Response'!C255</f>
        <v>0</v>
      </c>
      <c r="D259" s="159">
        <f>'HECVAT - Full | Vendor Response'!D255</f>
        <v>0</v>
      </c>
      <c r="E259" s="171" t="s">
        <v>60</v>
      </c>
      <c r="F259" s="231" t="str">
        <f>VLOOKUP($A259,Questions!B$3:T$256,12,FALSE)</f>
        <v>Yes</v>
      </c>
      <c r="G259" s="240"/>
      <c r="H259" s="232">
        <f>VLOOKUP(A259,Questions!B$25:T$295,16,FALSE)</f>
        <v>20</v>
      </c>
      <c r="I259" s="238"/>
    </row>
    <row r="260" spans="1:9" ht="48" customHeight="1" x14ac:dyDescent="0.2">
      <c r="A260" s="67" t="str">
        <f>'HECVAT - Full | Vendor Response'!A256</f>
        <v>HIPA-14</v>
      </c>
      <c r="B260" s="67" t="str">
        <f>'HECVAT - Full | Vendor Response'!B256</f>
        <v>Does your application provide the ability to define user access levels?</v>
      </c>
      <c r="C260" s="153">
        <f>'HECVAT - Full | Vendor Response'!C256</f>
        <v>0</v>
      </c>
      <c r="D260" s="159">
        <f>'HECVAT - Full | Vendor Response'!D256</f>
        <v>0</v>
      </c>
      <c r="E260" s="171" t="s">
        <v>60</v>
      </c>
      <c r="F260" s="231" t="str">
        <f>VLOOKUP($A260,Questions!B$3:T$256,12,FALSE)</f>
        <v>Yes</v>
      </c>
      <c r="G260" s="240"/>
      <c r="H260" s="232">
        <f>VLOOKUP(A260,Questions!B$25:T$295,16,FALSE)</f>
        <v>20</v>
      </c>
      <c r="I260" s="238"/>
    </row>
    <row r="261" spans="1:9" ht="48" customHeight="1" x14ac:dyDescent="0.2">
      <c r="A261" s="67" t="str">
        <f>'HECVAT - Full | Vendor Response'!A257</f>
        <v>HIPA-15</v>
      </c>
      <c r="B261" s="67" t="str">
        <f>'HECVAT - Full | Vendor Response'!B257</f>
        <v>Does your application support varying levels of access to administrative tasks defined individually per user?</v>
      </c>
      <c r="C261" s="153">
        <f>'HECVAT - Full | Vendor Response'!C257</f>
        <v>0</v>
      </c>
      <c r="D261" s="159">
        <f>'HECVAT - Full | Vendor Response'!D257</f>
        <v>0</v>
      </c>
      <c r="E261" s="171" t="s">
        <v>60</v>
      </c>
      <c r="F261" s="231" t="str">
        <f>VLOOKUP($A261,Questions!B$3:T$256,12,FALSE)</f>
        <v>Yes</v>
      </c>
      <c r="G261" s="240"/>
      <c r="H261" s="232">
        <f>VLOOKUP(A261,Questions!B$25:T$295,16,FALSE)</f>
        <v>20</v>
      </c>
      <c r="I261" s="238"/>
    </row>
    <row r="262" spans="1:9" ht="48" customHeight="1" x14ac:dyDescent="0.2">
      <c r="A262" s="67" t="str">
        <f>'HECVAT - Full | Vendor Response'!A258</f>
        <v>HIPA-16</v>
      </c>
      <c r="B262" s="67" t="str">
        <f>'HECVAT - Full | Vendor Response'!B258</f>
        <v>Does your application support varying levels of access to records based on user ID?</v>
      </c>
      <c r="C262" s="153">
        <f>'HECVAT - Full | Vendor Response'!C258</f>
        <v>0</v>
      </c>
      <c r="D262" s="159">
        <f>'HECVAT - Full | Vendor Response'!D258</f>
        <v>0</v>
      </c>
      <c r="E262" s="171" t="s">
        <v>60</v>
      </c>
      <c r="F262" s="231" t="str">
        <f>VLOOKUP($A262,Questions!B$3:T$256,12,FALSE)</f>
        <v>No</v>
      </c>
      <c r="G262" s="240"/>
      <c r="H262" s="232">
        <f>VLOOKUP(A262,Questions!B$25:T$295,16,FALSE)</f>
        <v>20</v>
      </c>
      <c r="I262" s="238"/>
    </row>
    <row r="263" spans="1:9" ht="48" customHeight="1" x14ac:dyDescent="0.2">
      <c r="A263" s="67" t="str">
        <f>'HECVAT - Full | Vendor Response'!A259</f>
        <v>HIPA-17</v>
      </c>
      <c r="B263" s="67" t="str">
        <f>'HECVAT - Full | Vendor Response'!B259</f>
        <v>Is there a limit to the number of groups to which a user can be assigned?</v>
      </c>
      <c r="C263" s="153">
        <f>'HECVAT - Full | Vendor Response'!C259</f>
        <v>0</v>
      </c>
      <c r="D263" s="159">
        <f>'HECVAT - Full | Vendor Response'!D259</f>
        <v>0</v>
      </c>
      <c r="E263" s="171" t="s">
        <v>60</v>
      </c>
      <c r="F263" s="231" t="str">
        <f>VLOOKUP($A263,Questions!B$3:T$256,12,FALSE)</f>
        <v>Yes</v>
      </c>
      <c r="G263" s="240"/>
      <c r="H263" s="232">
        <f>VLOOKUP(A263,Questions!B$25:T$295,16,FALSE)</f>
        <v>20</v>
      </c>
      <c r="I263" s="238"/>
    </row>
    <row r="264" spans="1:9" ht="48" customHeight="1" x14ac:dyDescent="0.2">
      <c r="A264" s="67" t="str">
        <f>'HECVAT - Full | Vendor Response'!A260</f>
        <v>HIPA-18</v>
      </c>
      <c r="B264" s="67" t="str">
        <f>'HECVAT - Full | Vendor Response'!B260</f>
        <v>Do accounts used for vendor-supplied remote support abide by the same authentication policies and access logging as the rest of the system?</v>
      </c>
      <c r="C264" s="153">
        <f>'HECVAT - Full | Vendor Response'!C260</f>
        <v>0</v>
      </c>
      <c r="D264" s="159">
        <f>'HECVAT - Full | Vendor Response'!D260</f>
        <v>0</v>
      </c>
      <c r="E264" s="171" t="s">
        <v>60</v>
      </c>
      <c r="F264" s="231" t="str">
        <f>VLOOKUP($A264,Questions!B$3:T$256,12,FALSE)</f>
        <v>Yes</v>
      </c>
      <c r="G264" s="240"/>
      <c r="H264" s="232">
        <f>VLOOKUP(A264,Questions!B$25:T$295,16,FALSE)</f>
        <v>20</v>
      </c>
      <c r="I264" s="238"/>
    </row>
    <row r="265" spans="1:9" ht="48" customHeight="1" x14ac:dyDescent="0.2">
      <c r="A265" s="67" t="str">
        <f>'HECVAT - Full | Vendor Response'!A261</f>
        <v>HIPA-19</v>
      </c>
      <c r="B265" s="67" t="str">
        <f>'HECVAT - Full | Vendor Response'!B261</f>
        <v xml:space="preserve">Does the application log record access including specific user, date/time of access, and originating IP or device? </v>
      </c>
      <c r="C265" s="153">
        <f>'HECVAT - Full | Vendor Response'!C261</f>
        <v>0</v>
      </c>
      <c r="D265" s="159">
        <f>'HECVAT - Full | Vendor Response'!D261</f>
        <v>0</v>
      </c>
      <c r="E265" s="171" t="s">
        <v>60</v>
      </c>
      <c r="F265" s="231" t="str">
        <f>VLOOKUP($A265,Questions!B$3:T$256,12,FALSE)</f>
        <v>Yes</v>
      </c>
      <c r="G265" s="240"/>
      <c r="H265" s="232">
        <f>VLOOKUP(A265,Questions!B$25:T$295,16,FALSE)</f>
        <v>20</v>
      </c>
      <c r="I265" s="238"/>
    </row>
    <row r="266" spans="1:9" ht="48" customHeight="1" x14ac:dyDescent="0.2">
      <c r="A266" s="67" t="str">
        <f>'HECVAT - Full | Vendor Response'!A262</f>
        <v>HIPA-20</v>
      </c>
      <c r="B266" s="67" t="str">
        <f>'HECVAT - Full | Vendor Response'!B262</f>
        <v>Does the application log administrative activity, such user account access changes and password changes, including specific user, date/time of changes, and originating IP or device?</v>
      </c>
      <c r="C266" s="153">
        <f>'HECVAT - Full | Vendor Response'!C262</f>
        <v>0</v>
      </c>
      <c r="D266" s="159">
        <f>'HECVAT - Full | Vendor Response'!D262</f>
        <v>0</v>
      </c>
      <c r="E266" s="171" t="s">
        <v>60</v>
      </c>
      <c r="F266" s="231" t="str">
        <f>VLOOKUP($A266,Questions!B$3:T$256,12,FALSE)</f>
        <v>Yes</v>
      </c>
      <c r="G266" s="240"/>
      <c r="H266" s="232">
        <f>VLOOKUP(A266,Questions!B$25:T$295,16,FALSE)</f>
        <v>20</v>
      </c>
      <c r="I266" s="238"/>
    </row>
    <row r="267" spans="1:9" ht="48" customHeight="1" x14ac:dyDescent="0.2">
      <c r="A267" s="67" t="str">
        <f>'HECVAT - Full | Vendor Response'!A263</f>
        <v>HIPA-21</v>
      </c>
      <c r="B267" s="67" t="str">
        <f>'HECVAT - Full | Vendor Response'!B263</f>
        <v>How long does the application keep access/change logs?</v>
      </c>
      <c r="C267" s="153">
        <f>'HECVAT - Full | Vendor Response'!C263</f>
        <v>0</v>
      </c>
      <c r="D267" s="159">
        <f>'HECVAT - Full | Vendor Response'!D263</f>
        <v>0</v>
      </c>
      <c r="E267" s="171" t="s">
        <v>60</v>
      </c>
      <c r="F267" s="231" t="str">
        <f>VLOOKUP($A267,Questions!B$3:T$256,12,FALSE)</f>
        <v>Yes</v>
      </c>
      <c r="G267" s="240"/>
      <c r="H267" s="232">
        <f>VLOOKUP(A267,Questions!B$25:T$295,16,FALSE)</f>
        <v>20</v>
      </c>
      <c r="I267" s="238"/>
    </row>
    <row r="268" spans="1:9" ht="48" customHeight="1" x14ac:dyDescent="0.2">
      <c r="A268" s="67" t="str">
        <f>'HECVAT - Full | Vendor Response'!A264</f>
        <v>HIPA-22</v>
      </c>
      <c r="B268" s="67" t="str">
        <f>'HECVAT - Full | Vendor Response'!B264</f>
        <v xml:space="preserve">Can the application logs be archived? </v>
      </c>
      <c r="C268" s="153">
        <f>'HECVAT - Full | Vendor Response'!C264</f>
        <v>0</v>
      </c>
      <c r="D268" s="159">
        <f>'HECVAT - Full | Vendor Response'!D264</f>
        <v>0</v>
      </c>
      <c r="E268" s="171" t="s">
        <v>60</v>
      </c>
      <c r="F268" s="231" t="str">
        <f>VLOOKUP($A268,Questions!B$3:T$256,12,FALSE)</f>
        <v>Yes</v>
      </c>
      <c r="G268" s="240"/>
      <c r="H268" s="232">
        <f>VLOOKUP(A268,Questions!B$25:T$295,16,FALSE)</f>
        <v>20</v>
      </c>
      <c r="I268" s="238"/>
    </row>
    <row r="269" spans="1:9" ht="48" customHeight="1" x14ac:dyDescent="0.2">
      <c r="A269" s="67" t="str">
        <f>'HECVAT - Full | Vendor Response'!A265</f>
        <v>HIPA-23</v>
      </c>
      <c r="B269" s="67" t="str">
        <f>'HECVAT - Full | Vendor Response'!B265</f>
        <v xml:space="preserve">Can the application logs be saved externally? </v>
      </c>
      <c r="C269" s="153">
        <f>'HECVAT - Full | Vendor Response'!C265</f>
        <v>0</v>
      </c>
      <c r="D269" s="159">
        <f>'HECVAT - Full | Vendor Response'!D265</f>
        <v>0</v>
      </c>
      <c r="E269" s="171" t="s">
        <v>60</v>
      </c>
      <c r="F269" s="231" t="str">
        <f>VLOOKUP($A269,Questions!B$3:T$256,12,FALSE)</f>
        <v>Yes</v>
      </c>
      <c r="G269" s="240"/>
      <c r="H269" s="232">
        <f>VLOOKUP(A269,Questions!B$25:T$295,16,FALSE)</f>
        <v>20</v>
      </c>
      <c r="I269" s="238"/>
    </row>
    <row r="270" spans="1:9" ht="48" customHeight="1" x14ac:dyDescent="0.2">
      <c r="A270" s="67" t="str">
        <f>'HECVAT - Full | Vendor Response'!A266</f>
        <v>HIPA-24</v>
      </c>
      <c r="B270" s="67" t="str">
        <f>'HECVAT - Full | Vendor Response'!B266</f>
        <v>Do your data backup and retention policies and practices meet HIPAA requirements?</v>
      </c>
      <c r="C270" s="153">
        <f>'HECVAT - Full | Vendor Response'!C266</f>
        <v>0</v>
      </c>
      <c r="D270" s="159">
        <f>'HECVAT - Full | Vendor Response'!D266</f>
        <v>0</v>
      </c>
      <c r="E270" s="171" t="s">
        <v>60</v>
      </c>
      <c r="F270" s="231" t="str">
        <f>VLOOKUP($A270,Questions!B$3:T$256,12,FALSE)</f>
        <v>Yes</v>
      </c>
      <c r="G270" s="240"/>
      <c r="H270" s="232">
        <f>VLOOKUP(A270,Questions!B$25:T$295,16,FALSE)</f>
        <v>15</v>
      </c>
      <c r="I270" s="238"/>
    </row>
    <row r="271" spans="1:9" ht="48" customHeight="1" x14ac:dyDescent="0.2">
      <c r="A271" s="67" t="str">
        <f>'HECVAT - Full | Vendor Response'!A267</f>
        <v>HIPA-25</v>
      </c>
      <c r="B271" s="67" t="str">
        <f>'HECVAT - Full | Vendor Response'!B267</f>
        <v>Do you have a disaster recovery plan and emergency mode operation plan?</v>
      </c>
      <c r="C271" s="153">
        <f>'HECVAT - Full | Vendor Response'!C267</f>
        <v>0</v>
      </c>
      <c r="D271" s="159">
        <f>'HECVAT - Full | Vendor Response'!D267</f>
        <v>0</v>
      </c>
      <c r="E271" s="171" t="s">
        <v>60</v>
      </c>
      <c r="F271" s="231" t="str">
        <f>VLOOKUP($A271,Questions!B$3:T$256,12,FALSE)</f>
        <v>Yes</v>
      </c>
      <c r="G271" s="240"/>
      <c r="H271" s="232">
        <f>VLOOKUP(A271,Questions!B$25:T$295,16,FALSE)</f>
        <v>20</v>
      </c>
      <c r="I271" s="238"/>
    </row>
    <row r="272" spans="1:9" ht="48" customHeight="1" x14ac:dyDescent="0.2">
      <c r="A272" s="67" t="str">
        <f>'HECVAT - Full | Vendor Response'!A268</f>
        <v>HIPA-26</v>
      </c>
      <c r="B272" s="67" t="str">
        <f>'HECVAT - Full | Vendor Response'!B268</f>
        <v>Have the policies/plans mentioned above been tested?</v>
      </c>
      <c r="C272" s="153">
        <f>'HECVAT - Full | Vendor Response'!C268</f>
        <v>0</v>
      </c>
      <c r="D272" s="159">
        <f>'HECVAT - Full | Vendor Response'!D268</f>
        <v>0</v>
      </c>
      <c r="E272" s="171" t="s">
        <v>60</v>
      </c>
      <c r="F272" s="231" t="str">
        <f>VLOOKUP($A272,Questions!B$3:T$256,12,FALSE)</f>
        <v>Yes</v>
      </c>
      <c r="G272" s="240"/>
      <c r="H272" s="232">
        <f>VLOOKUP(A272,Questions!B$25:T$295,16,FALSE)</f>
        <v>25</v>
      </c>
      <c r="I272" s="238"/>
    </row>
    <row r="273" spans="1:10" ht="48" customHeight="1" x14ac:dyDescent="0.2">
      <c r="A273" s="67" t="str">
        <f>'HECVAT - Full | Vendor Response'!A269</f>
        <v>HIPA-27</v>
      </c>
      <c r="B273" s="67" t="str">
        <f>'HECVAT - Full | Vendor Response'!B269</f>
        <v>Can you provide a HIPAA compliance attestation document?</v>
      </c>
      <c r="C273" s="153">
        <f>'HECVAT - Full | Vendor Response'!C269</f>
        <v>0</v>
      </c>
      <c r="D273" s="159">
        <f>'HECVAT - Full | Vendor Response'!D269</f>
        <v>0</v>
      </c>
      <c r="E273" s="171" t="s">
        <v>60</v>
      </c>
      <c r="F273" s="231" t="str">
        <f>VLOOKUP($A273,Questions!B$3:T$256,12,FALSE)</f>
        <v>Yes</v>
      </c>
      <c r="G273" s="240"/>
      <c r="H273" s="232">
        <f>VLOOKUP(A273,Questions!B$25:T$295,16,FALSE)</f>
        <v>20</v>
      </c>
      <c r="I273" s="238"/>
    </row>
    <row r="274" spans="1:10" ht="48" customHeight="1" x14ac:dyDescent="0.2">
      <c r="A274" s="67" t="str">
        <f>'HECVAT - Full | Vendor Response'!A270</f>
        <v>HIPA-28</v>
      </c>
      <c r="B274" s="67" t="str">
        <f>'HECVAT - Full | Vendor Response'!B270</f>
        <v>Are you willing to enter into a Business Associate Agreement (BAA)?</v>
      </c>
      <c r="C274" s="153">
        <f>'HECVAT - Full | Vendor Response'!C270</f>
        <v>0</v>
      </c>
      <c r="D274" s="159">
        <f>'HECVAT - Full | Vendor Response'!D270</f>
        <v>0</v>
      </c>
      <c r="E274" s="171" t="s">
        <v>60</v>
      </c>
      <c r="F274" s="231" t="str">
        <f>VLOOKUP($A274,Questions!B$3:T$256,12,FALSE)</f>
        <v>Yes</v>
      </c>
      <c r="G274" s="240"/>
      <c r="H274" s="232">
        <f>VLOOKUP(A274,Questions!B$25:T$295,16,FALSE)</f>
        <v>20</v>
      </c>
      <c r="I274" s="238"/>
    </row>
    <row r="275" spans="1:10" ht="48" customHeight="1" x14ac:dyDescent="0.2">
      <c r="A275" s="67" t="str">
        <f>'HECVAT - Full | Vendor Response'!A271</f>
        <v>HIPA-29</v>
      </c>
      <c r="B275" s="67" t="str">
        <f>'HECVAT - Full | Vendor Response'!B271</f>
        <v>Have you entered into a BAA with all subcontractors who may have access to protected health information (PHI)?</v>
      </c>
      <c r="C275" s="153">
        <f>'HECVAT - Full | Vendor Response'!C271</f>
        <v>0</v>
      </c>
      <c r="D275" s="159">
        <f>'HECVAT - Full | Vendor Response'!D271</f>
        <v>0</v>
      </c>
      <c r="E275" s="171" t="s">
        <v>60</v>
      </c>
      <c r="F275" s="231" t="str">
        <f>VLOOKUP($A275,Questions!B$3:T$256,12,FALSE)</f>
        <v>Yes</v>
      </c>
      <c r="G275" s="240"/>
      <c r="H275" s="232">
        <f>VLOOKUP(A275,Questions!B$25:T$295,16,FALSE)</f>
        <v>25</v>
      </c>
      <c r="I275" s="238"/>
      <c r="J275" s="275"/>
    </row>
    <row r="276" spans="1:10" ht="48" customHeight="1" x14ac:dyDescent="0.2">
      <c r="A276" s="157" t="str">
        <f>'HECVAT - Full | Vendor Response'!A272</f>
        <v>PCI DSS - Optional based on QUALIFIER response.</v>
      </c>
      <c r="B276" s="157"/>
      <c r="C276" s="154" t="s">
        <v>321</v>
      </c>
      <c r="D276" s="160" t="s">
        <v>48</v>
      </c>
      <c r="E276" s="162" t="s">
        <v>50</v>
      </c>
      <c r="F276" s="163" t="s">
        <v>322</v>
      </c>
      <c r="G276" s="154" t="s">
        <v>323</v>
      </c>
      <c r="H276" s="154" t="s">
        <v>324</v>
      </c>
      <c r="I276" s="164" t="s">
        <v>325</v>
      </c>
    </row>
    <row r="277" spans="1:10" ht="48" customHeight="1" x14ac:dyDescent="0.2">
      <c r="A277" s="67" t="str">
        <f>'HECVAT - Full | Vendor Response'!A273</f>
        <v>PCID-01</v>
      </c>
      <c r="B277" s="67" t="str">
        <f>'HECVAT - Full | Vendor Response'!B273</f>
        <v>Do your systems or products store, process, or transmit cardholder (payment/credit/debt card) data?</v>
      </c>
      <c r="C277" s="153">
        <f>'HECVAT - Full | Vendor Response'!C273</f>
        <v>0</v>
      </c>
      <c r="D277" s="159">
        <f>'HECVAT - Full | Vendor Response'!D273</f>
        <v>0</v>
      </c>
      <c r="E277" s="171" t="s">
        <v>60</v>
      </c>
      <c r="F277" s="231" t="str">
        <f>VLOOKUP($A277,Questions!B$3:T$256,12,FALSE)</f>
        <v>Yes</v>
      </c>
      <c r="G277" s="237"/>
      <c r="H277" s="232">
        <f>VLOOKUP(A277,Questions!B$25:T$295,16,FALSE)</f>
        <v>20</v>
      </c>
      <c r="I277" s="238"/>
    </row>
    <row r="278" spans="1:10" ht="48" customHeight="1" x14ac:dyDescent="0.2">
      <c r="A278" s="67" t="str">
        <f>'HECVAT - Full | Vendor Response'!A274</f>
        <v>PCID-02</v>
      </c>
      <c r="B278" s="67" t="str">
        <f>'HECVAT - Full | Vendor Response'!B274</f>
        <v>Are you compliant with the Payment Card Industry Data Security Standard (PCI DSS)?</v>
      </c>
      <c r="C278" s="153">
        <f>'HECVAT - Full | Vendor Response'!C274</f>
        <v>0</v>
      </c>
      <c r="D278" s="159">
        <f>'HECVAT - Full | Vendor Response'!D274</f>
        <v>0</v>
      </c>
      <c r="E278" s="171" t="s">
        <v>60</v>
      </c>
      <c r="F278" s="231" t="str">
        <f>VLOOKUP($A278,Questions!B$3:T$256,12,FALSE)</f>
        <v>Yes</v>
      </c>
      <c r="G278" s="237"/>
      <c r="H278" s="232">
        <f>VLOOKUP(A278,Questions!B$25:T$295,16,FALSE)</f>
        <v>20</v>
      </c>
      <c r="I278" s="238"/>
    </row>
    <row r="279" spans="1:10" ht="48" customHeight="1" x14ac:dyDescent="0.2">
      <c r="A279" s="67" t="str">
        <f>'HECVAT - Full | Vendor Response'!A275</f>
        <v>PCID-03</v>
      </c>
      <c r="B279" s="67" t="str">
        <f>'HECVAT - Full | Vendor Response'!B275</f>
        <v>Do you have a current, executed within the past year, Attestation of Compliance (AoC) or Report on Compliance (RoC)?</v>
      </c>
      <c r="C279" s="153">
        <f>'HECVAT - Full | Vendor Response'!C275</f>
        <v>0</v>
      </c>
      <c r="D279" s="159">
        <f>'HECVAT - Full | Vendor Response'!D275</f>
        <v>0</v>
      </c>
      <c r="E279" s="171" t="s">
        <v>60</v>
      </c>
      <c r="F279" s="231" t="str">
        <f>VLOOKUP($A279,Questions!B$3:T$256,12,FALSE)</f>
        <v>Yes</v>
      </c>
      <c r="G279" s="237"/>
      <c r="H279" s="232">
        <f>VLOOKUP(A279,Questions!B$25:T$295,16,FALSE)</f>
        <v>25</v>
      </c>
      <c r="I279" s="238"/>
    </row>
    <row r="280" spans="1:10" ht="48" customHeight="1" x14ac:dyDescent="0.2">
      <c r="A280" s="67" t="str">
        <f>'HECVAT - Full | Vendor Response'!A276</f>
        <v>PCID-04</v>
      </c>
      <c r="B280" s="67" t="str">
        <f>'HECVAT - Full | Vendor Response'!B276</f>
        <v>Are you classified as a service provider?</v>
      </c>
      <c r="C280" s="153">
        <f>'HECVAT - Full | Vendor Response'!C276</f>
        <v>0</v>
      </c>
      <c r="D280" s="159">
        <f>'HECVAT - Full | Vendor Response'!D276</f>
        <v>0</v>
      </c>
      <c r="E280" s="171" t="s">
        <v>60</v>
      </c>
      <c r="F280" s="231" t="str">
        <f>VLOOKUP($A280,Questions!B$3:T$256,12,FALSE)</f>
        <v>Yes</v>
      </c>
      <c r="G280" s="237"/>
      <c r="H280" s="232">
        <f>VLOOKUP(A280,Questions!B$25:T$295,16,FALSE)</f>
        <v>20</v>
      </c>
      <c r="I280" s="238"/>
    </row>
    <row r="281" spans="1:10" ht="48" customHeight="1" x14ac:dyDescent="0.2">
      <c r="A281" s="67" t="str">
        <f>'HECVAT - Full | Vendor Response'!A277</f>
        <v>PCID-05</v>
      </c>
      <c r="B281" s="67" t="str">
        <f>'HECVAT - Full | Vendor Response'!B277</f>
        <v xml:space="preserve">Are you on the list of VISA approved service providers? </v>
      </c>
      <c r="C281" s="153">
        <f>'HECVAT - Full | Vendor Response'!C277</f>
        <v>0</v>
      </c>
      <c r="D281" s="159">
        <f>'HECVAT - Full | Vendor Response'!D277</f>
        <v>0</v>
      </c>
      <c r="E281" s="171" t="s">
        <v>60</v>
      </c>
      <c r="F281" s="231" t="str">
        <f>VLOOKUP($A281,Questions!B$3:T$256,12,FALSE)</f>
        <v>Yes</v>
      </c>
      <c r="G281" s="237"/>
      <c r="H281" s="232">
        <f>VLOOKUP(A281,Questions!B$25:T$295,16,FALSE)</f>
        <v>20</v>
      </c>
      <c r="I281" s="238"/>
    </row>
    <row r="282" spans="1:10" ht="48" customHeight="1" x14ac:dyDescent="0.2">
      <c r="A282" s="152" t="str">
        <f>'HECVAT - Full | Vendor Response'!A278</f>
        <v>PCID-06</v>
      </c>
      <c r="B282" s="152" t="str">
        <f>'HECVAT - Full | Vendor Response'!B278</f>
        <v>Are you classified as a merchant? If so, what level (1, 2, 3, 4)?</v>
      </c>
      <c r="C282" s="356">
        <f>'HECVAT - Full | Vendor Response'!C278</f>
        <v>0</v>
      </c>
      <c r="D282" s="357"/>
      <c r="E282" s="171" t="s">
        <v>60</v>
      </c>
      <c r="F282" s="233" t="s">
        <v>326</v>
      </c>
      <c r="G282" s="237"/>
      <c r="H282" s="234">
        <f>VLOOKUP(A282,Questions!B$25:T$295,16,FALSE)</f>
        <v>20</v>
      </c>
      <c r="I282" s="238"/>
    </row>
    <row r="283" spans="1:10" ht="48" customHeight="1" x14ac:dyDescent="0.2">
      <c r="A283" s="152" t="str">
        <f>'HECVAT - Full | Vendor Response'!A279</f>
        <v>PCID-07</v>
      </c>
      <c r="B283" s="152" t="str">
        <f>'HECVAT - Full | Vendor Response'!B279</f>
        <v>Describe the architecture employed by the system to verify and authorize credit card transactions.</v>
      </c>
      <c r="C283" s="356">
        <f>'HECVAT - Full | Vendor Response'!C279</f>
        <v>0</v>
      </c>
      <c r="D283" s="357"/>
      <c r="E283" s="171" t="s">
        <v>60</v>
      </c>
      <c r="F283" s="233" t="s">
        <v>326</v>
      </c>
      <c r="G283" s="237"/>
      <c r="H283" s="234">
        <f>VLOOKUP(A283,Questions!B$25:T$295,16,FALSE)</f>
        <v>10</v>
      </c>
      <c r="I283" s="238"/>
    </row>
    <row r="284" spans="1:10" ht="48" customHeight="1" x14ac:dyDescent="0.2">
      <c r="A284" s="152" t="str">
        <f>'HECVAT - Full | Vendor Response'!A280</f>
        <v>PCID-08</v>
      </c>
      <c r="B284" s="152" t="str">
        <f>'HECVAT - Full | Vendor Response'!B280</f>
        <v xml:space="preserve">What payment processors/gateways does the system support? </v>
      </c>
      <c r="C284" s="356">
        <f>'HECVAT - Full | Vendor Response'!C280</f>
        <v>0</v>
      </c>
      <c r="D284" s="357"/>
      <c r="E284" s="171" t="s">
        <v>60</v>
      </c>
      <c r="F284" s="233" t="s">
        <v>326</v>
      </c>
      <c r="G284" s="237"/>
      <c r="H284" s="234">
        <f>VLOOKUP(A284,Questions!B$25:T$295,16,FALSE)</f>
        <v>10</v>
      </c>
      <c r="I284" s="238"/>
    </row>
    <row r="285" spans="1:10" ht="48" customHeight="1" x14ac:dyDescent="0.2">
      <c r="A285" s="67" t="str">
        <f>'HECVAT - Full | Vendor Response'!A281</f>
        <v>PCID-09</v>
      </c>
      <c r="B285" s="67" t="str">
        <f>'HECVAT - Full | Vendor Response'!B281</f>
        <v>Can the application be installed in a PCI DSS–compliant manner ?</v>
      </c>
      <c r="C285" s="153">
        <f>'HECVAT - Full | Vendor Response'!C281</f>
        <v>0</v>
      </c>
      <c r="D285" s="159">
        <f>'HECVAT - Full | Vendor Response'!D281</f>
        <v>0</v>
      </c>
      <c r="E285" s="171" t="s">
        <v>60</v>
      </c>
      <c r="F285" s="233" t="str">
        <f>VLOOKUP($A285,Questions!B$3:T$256,12,FALSE)</f>
        <v>Yes</v>
      </c>
      <c r="G285" s="237"/>
      <c r="H285" s="234">
        <f>VLOOKUP(A285,Questions!B$25:T$295,16,FALSE)</f>
        <v>10</v>
      </c>
      <c r="I285" s="238"/>
    </row>
    <row r="286" spans="1:10" ht="48" customHeight="1" x14ac:dyDescent="0.2">
      <c r="A286" s="67" t="str">
        <f>'HECVAT - Full | Vendor Response'!A282</f>
        <v>PCID-10</v>
      </c>
      <c r="B286" s="67" t="str">
        <f>'HECVAT - Full | Vendor Response'!B282</f>
        <v xml:space="preserve">Is the application listed as an approved Payment Application Data Security Standard (PA-DSS) application? </v>
      </c>
      <c r="C286" s="153">
        <f>'HECVAT - Full | Vendor Response'!C282</f>
        <v>0</v>
      </c>
      <c r="D286" s="159">
        <f>'HECVAT - Full | Vendor Response'!D282</f>
        <v>0</v>
      </c>
      <c r="E286" s="171" t="s">
        <v>60</v>
      </c>
      <c r="F286" s="233" t="str">
        <f>VLOOKUP($A286,Questions!B$3:T$256,12,FALSE)</f>
        <v>No</v>
      </c>
      <c r="G286" s="237"/>
      <c r="H286" s="234">
        <f>VLOOKUP(A286,Questions!B$25:T$295,16,FALSE)</f>
        <v>25</v>
      </c>
      <c r="I286" s="238"/>
    </row>
    <row r="287" spans="1:10" ht="48" customHeight="1" x14ac:dyDescent="0.2">
      <c r="A287" s="67" t="str">
        <f>'HECVAT - Full | Vendor Response'!A283</f>
        <v>PCID-11</v>
      </c>
      <c r="B287" s="67" t="str">
        <f>'HECVAT - Full | Vendor Response'!B283</f>
        <v>Does the system or products use a third party to collect, store, process, or transmit cardholder (payment/credit/debt card) data?</v>
      </c>
      <c r="C287" s="153">
        <f>'HECVAT - Full | Vendor Response'!C283</f>
        <v>0</v>
      </c>
      <c r="D287" s="159">
        <f>'HECVAT - Full | Vendor Response'!D283</f>
        <v>0</v>
      </c>
      <c r="E287" s="171" t="s">
        <v>60</v>
      </c>
      <c r="F287" s="233" t="str">
        <f>VLOOKUP($A287,Questions!B$3:T$256,12,FALSE)</f>
        <v>No</v>
      </c>
      <c r="G287" s="237"/>
      <c r="H287" s="234">
        <f>VLOOKUP(A287,Questions!B$25:T$295,16,FALSE)</f>
        <v>25</v>
      </c>
      <c r="I287" s="238"/>
    </row>
    <row r="288" spans="1:10" ht="48" customHeight="1" thickBot="1" x14ac:dyDescent="0.25">
      <c r="A288" s="152" t="str">
        <f>'HECVAT - Full | Vendor Response'!A284</f>
        <v>PCID-12</v>
      </c>
      <c r="B288" s="152" t="str">
        <f>'HECVAT - Full | Vendor Response'!B284</f>
        <v xml:space="preserve">Include documentation describing the systems' abilities to comply with the PCI DSS and any features or capabilities of the system that must be added or changed in order to operate in compliance with the standards. </v>
      </c>
      <c r="C288" s="356">
        <f>'HECVAT - Full | Vendor Response'!C284</f>
        <v>0</v>
      </c>
      <c r="D288" s="357"/>
      <c r="E288" s="173" t="s">
        <v>60</v>
      </c>
      <c r="F288" s="235" t="s">
        <v>326</v>
      </c>
      <c r="G288" s="237"/>
      <c r="H288" s="236">
        <f>VLOOKUP(A288,Questions!B$25:T$295,16,FALSE)</f>
        <v>15</v>
      </c>
      <c r="I288" s="238"/>
      <c r="J288" s="275" t="s">
        <v>3233</v>
      </c>
    </row>
    <row r="289" spans="1:5" x14ac:dyDescent="0.2">
      <c r="A289" s="275" t="s">
        <v>3231</v>
      </c>
      <c r="C289" s="125"/>
      <c r="D289" s="125"/>
      <c r="E289" s="125"/>
    </row>
    <row r="291" spans="1:5" hidden="1" x14ac:dyDescent="0.2">
      <c r="E291" s="64" t="s">
        <v>60</v>
      </c>
    </row>
  </sheetData>
  <mergeCells count="61">
    <mergeCell ref="E29:F29"/>
    <mergeCell ref="E30:F30"/>
    <mergeCell ref="E16:F16"/>
    <mergeCell ref="E21:F21"/>
    <mergeCell ref="E22:F22"/>
    <mergeCell ref="E25:F25"/>
    <mergeCell ref="E26:F26"/>
    <mergeCell ref="A3:I3"/>
    <mergeCell ref="A2:H2"/>
    <mergeCell ref="B7:C7"/>
    <mergeCell ref="B6:C6"/>
    <mergeCell ref="B8:C8"/>
    <mergeCell ref="A4:I4"/>
    <mergeCell ref="A5:I5"/>
    <mergeCell ref="G6:I6"/>
    <mergeCell ref="G7:I7"/>
    <mergeCell ref="G8:I8"/>
    <mergeCell ref="G9:I9"/>
    <mergeCell ref="E14:F14"/>
    <mergeCell ref="E23:F23"/>
    <mergeCell ref="E24:F24"/>
    <mergeCell ref="E15:F15"/>
    <mergeCell ref="E17:F17"/>
    <mergeCell ref="E18:F18"/>
    <mergeCell ref="E31:F31"/>
    <mergeCell ref="E13:F13"/>
    <mergeCell ref="C196:D196"/>
    <mergeCell ref="A12:C12"/>
    <mergeCell ref="C68:D68"/>
    <mergeCell ref="C69:D69"/>
    <mergeCell ref="F36:I36"/>
    <mergeCell ref="C39:D39"/>
    <mergeCell ref="E19:F19"/>
    <mergeCell ref="E20:F20"/>
    <mergeCell ref="E32:F32"/>
    <mergeCell ref="E33:F33"/>
    <mergeCell ref="E34:F34"/>
    <mergeCell ref="C43:D43"/>
    <mergeCell ref="E28:F28"/>
    <mergeCell ref="E27:F27"/>
    <mergeCell ref="B9:C9"/>
    <mergeCell ref="A36:D36"/>
    <mergeCell ref="C188:D188"/>
    <mergeCell ref="A38:B38"/>
    <mergeCell ref="A44:B44"/>
    <mergeCell ref="A11:B11"/>
    <mergeCell ref="C283:D283"/>
    <mergeCell ref="C284:D284"/>
    <mergeCell ref="C288:D288"/>
    <mergeCell ref="A211:B211"/>
    <mergeCell ref="A56:B56"/>
    <mergeCell ref="A128:B128"/>
    <mergeCell ref="C282:D282"/>
    <mergeCell ref="C116:D116"/>
    <mergeCell ref="A169:B169"/>
    <mergeCell ref="A187:B187"/>
    <mergeCell ref="C115:D115"/>
    <mergeCell ref="A66:B66"/>
    <mergeCell ref="A72:B72"/>
    <mergeCell ref="A82:B82"/>
    <mergeCell ref="C244:D244"/>
  </mergeCells>
  <conditionalFormatting sqref="G14">
    <cfRule type="dataBar" priority="36">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15:G23">
    <cfRule type="dataBar" priority="27">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4:G27">
    <cfRule type="dataBar" priority="26">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8">
    <cfRule type="dataBar" priority="25">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9">
    <cfRule type="dataBar" priority="24">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30">
    <cfRule type="dataBar" priority="23">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1">
    <cfRule type="dataBar" priority="22">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2">
    <cfRule type="dataBar" priority="21">
      <dataBar>
        <cfvo type="num" val="0"/>
        <cfvo type="num" val="1"/>
        <color rgb="FF638EC6"/>
      </dataBar>
      <extLst>
        <ext xmlns:x14="http://schemas.microsoft.com/office/spreadsheetml/2009/9/main" uri="{B025F937-C7B1-47D3-B67F-A62EFF666E3E}">
          <x14:id>{8908BCCD-78F9-4DC8-AF66-2A22D3B12D8C}</x14:id>
        </ext>
      </extLst>
    </cfRule>
  </conditionalFormatting>
  <conditionalFormatting sqref="G33:G34">
    <cfRule type="dataBar" priority="35">
      <dataBar>
        <cfvo type="num" val="0"/>
        <cfvo type="num" val="1"/>
        <color rgb="FF638EC6"/>
      </dataBar>
      <extLst>
        <ext xmlns:x14="http://schemas.microsoft.com/office/spreadsheetml/2009/9/main" uri="{B025F937-C7B1-47D3-B67F-A62EFF666E3E}">
          <x14:id>{DEDB6CB6-F46C-4E16-9A05-AB63190D1DA2}</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17" id="{C6F8D7F5-F618-41E8-9C21-F5B227784D29}">
            <xm:f>'HECVAT - Full | Vendor Response'!$C$28="No"</xm:f>
            <x14:dxf>
              <font>
                <color theme="0"/>
              </font>
            </x14:dxf>
          </x14:cfRule>
          <xm:sqref>C17:D17 G17</xm:sqref>
        </x14:conditionalFormatting>
        <x14:conditionalFormatting xmlns:xm="http://schemas.microsoft.com/office/excel/2006/main">
          <x14:cfRule type="expression" priority="15" id="{18C058B5-9D1E-435F-BB82-302D48CB10C3}">
            <xm:f>'HECVAT - Full | Vendor Response'!$C$32="No"</xm:f>
            <x14:dxf>
              <font>
                <color theme="0"/>
              </font>
            </x14:dxf>
          </x14:cfRule>
          <xm:sqref>C18:D18 G18</xm:sqref>
        </x14:conditionalFormatting>
        <x14:conditionalFormatting xmlns:xm="http://schemas.microsoft.com/office/excel/2006/main">
          <x14:cfRule type="expression" priority="16" id="{A7B90583-6F4C-4325-96C1-3245AF5D5983}">
            <xm:f>'HECVAT - Full | Vendor Response'!$C$29="No"</xm:f>
            <x14:dxf>
              <font>
                <color theme="0"/>
              </font>
            </x14:dxf>
          </x14:cfRule>
          <xm:sqref>C21:D21 G21</xm:sqref>
        </x14:conditionalFormatting>
        <x14:conditionalFormatting xmlns:xm="http://schemas.microsoft.com/office/excel/2006/main">
          <x14:cfRule type="expression" priority="14" id="{786F2F09-2EA2-4B1B-8AD2-5748D7642098}">
            <xm:f>'HECVAT - Full | Vendor Response'!$C$30="No"</xm:f>
            <x14:dxf>
              <font>
                <color theme="0"/>
              </font>
            </x14:dxf>
          </x14:cfRule>
          <xm:sqref>C25:D25 G25</xm:sqref>
        </x14:conditionalFormatting>
        <x14:conditionalFormatting xmlns:xm="http://schemas.microsoft.com/office/excel/2006/main">
          <x14:cfRule type="expression" priority="19" id="{026AB8C8-BF04-4CE1-B0BB-400C1D161844}">
            <xm:f>'HECVAT - Full | Vendor Response'!$C$27="No"</xm:f>
            <x14:dxf>
              <font>
                <color theme="0"/>
              </font>
            </x14:dxf>
          </x14:cfRule>
          <xm:sqref>C31:D31 G31</xm:sqref>
        </x14:conditionalFormatting>
        <x14:conditionalFormatting xmlns:xm="http://schemas.microsoft.com/office/excel/2006/main">
          <x14:cfRule type="expression" priority="18" id="{36E41B77-E98A-40EC-A64C-7CDAF966CBA1}">
            <xm:f>'HECVAT - Full | Vendor Response'!$C$31="No"</xm:f>
            <x14:dxf>
              <font>
                <color theme="0"/>
              </font>
            </x14:dxf>
          </x14:cfRule>
          <xm:sqref>C32:D32 G32</xm:sqref>
        </x14:conditionalFormatting>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G14</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G15:G23</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G24:G27</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G32</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G33:G34</xm:sqref>
        </x14:conditionalFormatting>
        <x14:conditionalFormatting xmlns:xm="http://schemas.microsoft.com/office/excel/2006/main">
          <x14:cfRule type="expression" priority="20" id="{9C4F4BDC-5853-4208-9C91-6F6ED2071713}">
            <xm:f>VLOOKUP($A98,Questions!$B$18:$L$309,10,FALSE)=0</xm:f>
            <x14:dxf>
              <font>
                <strike/>
                <color theme="2" tint="-0.499984740745262"/>
              </font>
            </x14:dxf>
          </x14:cfRule>
          <xm:sqref>G98:H98 A98:D109 G99:I114 A110:E114 A115:I116 I118:I127 I129:I143 I145:I168 I188:I198 I200:I210 I212:I227 I229:I232 I234:I238 I240:I245 I247:I275 I277:I288</xm:sqref>
        </x14:conditionalFormatting>
        <x14:conditionalFormatting xmlns:xm="http://schemas.microsoft.com/office/excel/2006/main">
          <x14:cfRule type="expression" priority="1" id="{22A6C7DE-D31F-4862-B317-DC6789A0FE1E}">
            <xm:f>VLOOKUP($A170,Questions!$B$18:$L$309,10,TRUE)=0</xm:f>
            <x14:dxf>
              <font>
                <strike/>
                <color theme="2" tint="-0.499984740745262"/>
              </font>
              <fill>
                <patternFill>
                  <bgColor theme="2"/>
                </patternFill>
              </fill>
            </x14:dxf>
          </x14:cfRule>
          <xm:sqref>G170:I176 A170:D186 G178:I180 G182:I186 A282:C284 F282:F284 H282:H284 A288:C288 F288 H288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Values!$A$4:$A$5</xm:f>
          </x14:formula1>
          <xm:sqref>G39:G43 G57:G65 G73:G81 G200:G210 G83:G96 G118:G127 G129:G143 G145:G168 G170:G186 G188:G198 G67:G71 G212:G227 G229:G232 G234:G238 G240:G245 G247:G275 G277:G288 G45:G55 G100:G116</xm:sqref>
        </x14:dataValidation>
        <x14:dataValidation type="list" allowBlank="1" showInputMessage="1" showErrorMessage="1" xr:uid="{00000000-0002-0000-0400-000001000000}">
          <x14:formula1>
            <xm:f>Values!$A$42:$A$48</xm:f>
          </x14:formula1>
          <xm:sqref>I39:I43 I57:I65 I73:I81 I98:I116 I83:I96 I118:I127 I129:I143 I145:I168 I170:I186 I188:I198 I67:I71 I212:I227 I229:I232 I234:I238 I240:I245 I247:I275 I277:I288 I45:I55 I200:I210</xm:sqref>
        </x14:dataValidation>
        <x14:dataValidation type="list" allowBlank="1" showInputMessage="1" showErrorMessage="1" xr:uid="{00000000-0002-0000-0400-000002000000}">
          <x14:formula1>
            <xm:f>Values!$A$60:$A$66</xm:f>
          </x14:formula1>
          <xm:sqref>C11</xm:sqref>
        </x14:dataValidation>
        <x14:dataValidation type="list" allowBlank="1" showInputMessage="1" showErrorMessage="1" xr:uid="{FD77EAFD-93F6-43B0-A841-197740EE75E8}">
          <x14:formula1>
            <xm:f>Values!$C$26:$C$29</xm:f>
          </x14:formula1>
          <xm:sqref>G99</xm:sqref>
        </x14:dataValidation>
        <x14:dataValidation type="list" allowBlank="1" showInputMessage="1" showErrorMessage="1" xr:uid="{661DBD2C-E609-4306-A561-716BE5185A0C}">
          <x14:formula1>
            <xm:f>Values!$C$26:$C$27</xm:f>
          </x14:formula1>
          <xm:sqref>G98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77"/>
  <sheetViews>
    <sheetView zoomScaleNormal="100" workbookViewId="0"/>
  </sheetViews>
  <sheetFormatPr defaultColWidth="0" defaultRowHeight="15" zeroHeight="1" x14ac:dyDescent="0.2"/>
  <cols>
    <col min="1" max="1" width="11.09765625" customWidth="1"/>
    <col min="2" max="2" width="56.69921875" style="3" customWidth="1"/>
    <col min="3" max="3" width="40.69921875" style="19" customWidth="1"/>
    <col min="4" max="4" width="40.69921875" style="5" customWidth="1"/>
    <col min="5" max="5" width="6.59765625" customWidth="1"/>
    <col min="6" max="16384" width="6.59765625" hidden="1"/>
  </cols>
  <sheetData>
    <row r="1" spans="1:4" x14ac:dyDescent="0.2">
      <c r="A1" s="273" t="s">
        <v>3237</v>
      </c>
    </row>
    <row r="2" spans="1:4" ht="36" customHeight="1" x14ac:dyDescent="0.2">
      <c r="A2" s="379" t="s">
        <v>328</v>
      </c>
      <c r="B2" s="379"/>
      <c r="C2" s="379"/>
      <c r="D2" s="379"/>
    </row>
    <row r="3" spans="1:4" ht="36" customHeight="1" x14ac:dyDescent="0.2">
      <c r="A3" s="328" t="s">
        <v>329</v>
      </c>
      <c r="B3" s="328"/>
      <c r="C3" s="328"/>
      <c r="D3" s="328"/>
    </row>
    <row r="4" spans="1:4" ht="2.1" customHeight="1" x14ac:dyDescent="0.2">
      <c r="A4" s="17"/>
      <c r="B4" s="112"/>
      <c r="C4" s="113"/>
      <c r="D4" s="113"/>
    </row>
    <row r="5" spans="1:4" ht="2.1" customHeight="1" x14ac:dyDescent="0.2">
      <c r="A5" s="114"/>
      <c r="B5" s="114"/>
      <c r="C5" s="115"/>
      <c r="D5" s="116"/>
    </row>
    <row r="6" spans="1:4" ht="2.1" customHeight="1" x14ac:dyDescent="0.2">
      <c r="A6" s="117"/>
      <c r="B6" s="117"/>
      <c r="C6" s="117"/>
      <c r="D6" s="117"/>
    </row>
    <row r="7" spans="1:4" ht="2.1" customHeight="1" x14ac:dyDescent="0.2">
      <c r="A7" s="118"/>
      <c r="B7" s="118"/>
      <c r="C7" s="118"/>
      <c r="D7" s="118"/>
    </row>
    <row r="8" spans="1:4" ht="2.1" customHeight="1" x14ac:dyDescent="0.2">
      <c r="A8" s="87"/>
      <c r="B8" s="119"/>
      <c r="C8" s="120"/>
      <c r="D8" s="120"/>
    </row>
    <row r="9" spans="1:4" ht="2.1" customHeight="1" x14ac:dyDescent="0.2">
      <c r="A9" s="87"/>
      <c r="B9" s="119"/>
      <c r="C9" s="120"/>
      <c r="D9" s="120"/>
    </row>
    <row r="10" spans="1:4" ht="2.1" customHeight="1" x14ac:dyDescent="0.2">
      <c r="A10" s="87"/>
      <c r="B10" s="119"/>
      <c r="C10" s="120"/>
      <c r="D10" s="120"/>
    </row>
    <row r="11" spans="1:4" ht="2.1" customHeight="1" x14ac:dyDescent="0.2">
      <c r="A11" s="87"/>
      <c r="B11" s="119"/>
      <c r="C11" s="120"/>
      <c r="D11" s="120"/>
    </row>
    <row r="12" spans="1:4" ht="2.1" customHeight="1" x14ac:dyDescent="0.2">
      <c r="A12" s="87"/>
      <c r="B12" s="119"/>
      <c r="C12" s="120"/>
      <c r="D12" s="120"/>
    </row>
    <row r="13" spans="1:4" ht="2.1" customHeight="1" x14ac:dyDescent="0.2">
      <c r="A13" s="87"/>
      <c r="B13" s="119"/>
      <c r="C13" s="120"/>
      <c r="D13" s="120"/>
    </row>
    <row r="14" spans="1:4" ht="2.1" customHeight="1" x14ac:dyDescent="0.2">
      <c r="A14" s="87"/>
      <c r="B14" s="119"/>
      <c r="C14" s="120"/>
      <c r="D14" s="120"/>
    </row>
    <row r="15" spans="1:4" ht="2.1" customHeight="1" x14ac:dyDescent="0.2">
      <c r="A15" s="87"/>
      <c r="B15" s="119"/>
      <c r="C15" s="120"/>
      <c r="D15" s="120"/>
    </row>
    <row r="16" spans="1:4" ht="2.1" customHeight="1" x14ac:dyDescent="0.2">
      <c r="A16" s="87"/>
      <c r="B16" s="119"/>
      <c r="C16" s="120"/>
      <c r="D16" s="120"/>
    </row>
    <row r="17" spans="1:5" ht="2.1" customHeight="1" x14ac:dyDescent="0.2">
      <c r="A17" s="87"/>
      <c r="B17" s="119"/>
      <c r="C17" s="120"/>
      <c r="D17" s="120"/>
    </row>
    <row r="18" spans="1:5" ht="2.1" customHeight="1" x14ac:dyDescent="0.2">
      <c r="A18" s="118"/>
      <c r="B18" s="118"/>
      <c r="C18" s="118"/>
      <c r="D18" s="118"/>
    </row>
    <row r="19" spans="1:5" ht="2.1" customHeight="1" x14ac:dyDescent="0.2">
      <c r="A19" s="87"/>
      <c r="B19" s="119"/>
      <c r="C19" s="120"/>
      <c r="D19" s="120"/>
    </row>
    <row r="20" spans="1:5" ht="2.1" customHeight="1" x14ac:dyDescent="0.2">
      <c r="A20" s="87"/>
      <c r="B20" s="119"/>
      <c r="C20" s="121"/>
      <c r="D20" s="121"/>
    </row>
    <row r="21" spans="1:5" ht="36" customHeight="1" x14ac:dyDescent="0.2">
      <c r="A21" s="331" t="s">
        <v>46</v>
      </c>
      <c r="B21" s="331"/>
      <c r="C21" s="20"/>
      <c r="D21" s="21"/>
    </row>
    <row r="22" spans="1:5" ht="186" customHeight="1" x14ac:dyDescent="0.2">
      <c r="A22" s="332" t="s">
        <v>3184</v>
      </c>
      <c r="B22" s="332"/>
      <c r="C22" s="332"/>
      <c r="D22" s="332"/>
    </row>
    <row r="23" spans="1:5" ht="37.35" customHeight="1" x14ac:dyDescent="0.2">
      <c r="A23" s="331" t="s">
        <v>5</v>
      </c>
      <c r="B23" s="331"/>
      <c r="C23" s="20" t="s">
        <v>330</v>
      </c>
      <c r="D23" s="20" t="s">
        <v>331</v>
      </c>
    </row>
    <row r="24" spans="1:5" ht="56.1" customHeight="1" x14ac:dyDescent="0.2">
      <c r="A24" s="332" t="s">
        <v>332</v>
      </c>
      <c r="B24" s="332"/>
      <c r="C24" s="332"/>
      <c r="D24" s="332"/>
    </row>
    <row r="25" spans="1:5" ht="60" customHeight="1" x14ac:dyDescent="0.2">
      <c r="A25" s="25" t="s">
        <v>52</v>
      </c>
      <c r="B25" s="25" t="str">
        <f>VLOOKUP($A25,Questions!$B$3:$I$256,2,FALSE)</f>
        <v>Does your product process protected health information (PHI) or any data covered by the Health Insurance Portability and Accountability Act?</v>
      </c>
      <c r="C25" s="25" t="str">
        <f>VLOOKUP($A25,Questions!$B$3:$I$256,7,FALSE)</f>
        <v>This qualifier determines the presence of PHI in the solution and sets the HIPAA section as required appropriately.</v>
      </c>
      <c r="D25" s="25" t="str">
        <f>VLOOKUP($A25,Questions!$B$3:$I$256,8,FALSE)</f>
        <v>Reference the HIPAA section for follow-up review.</v>
      </c>
    </row>
    <row r="26" spans="1:5" ht="82.35" customHeight="1" x14ac:dyDescent="0.2">
      <c r="A26" s="25" t="s">
        <v>53</v>
      </c>
      <c r="B26" s="25" t="str">
        <f>VLOOKUP($A26,Questions!$B$3:$I$256,2,FALSE)</f>
        <v>Will institutional data be shared with or hosted by any third parties? (Any entity not wholly owned by your company is considered a third-party.)</v>
      </c>
      <c r="C26" s="25" t="str">
        <f>VLOOKUP($A26,Questions!$B$3:$I$256,7,FALSE)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6" s="25" t="str">
        <f>VLOOKUP($A26,Questions!$B$3:$I$256,8,FALSE)</f>
        <v>Reference the Third Parties section for follow-up review.</v>
      </c>
    </row>
    <row r="27" spans="1:5" ht="84" customHeight="1" x14ac:dyDescent="0.2">
      <c r="A27" s="25" t="s">
        <v>54</v>
      </c>
      <c r="B27" s="25" t="str">
        <f>VLOOKUP($A27,Questions!$B$3:$I$256,2,FALSE)</f>
        <v>Do you have a well-documented Business Continuity Plan (BCP) that is tested annually?</v>
      </c>
      <c r="C27" s="25" t="str">
        <f>VLOOKUP($A27,Questions!$B$3:$I$256,7,FALSE)</f>
        <v>This qualifier determines the existence of a complete, fully populated BCP, maintained by the vendor, and sets the Business Continuity Plan section as required appropriately.</v>
      </c>
      <c r="D27" s="25" t="str">
        <f>VLOOKUP($A27,Questions!$B$3:$I$256,8,FALSE)</f>
        <v>Reference the Business Continuity Plan section for follow-up review.</v>
      </c>
    </row>
    <row r="28" spans="1:5" ht="84" customHeight="1" x14ac:dyDescent="0.2">
      <c r="A28" s="25" t="s">
        <v>55</v>
      </c>
      <c r="B28" s="25" t="str">
        <f>VLOOKUP($A28,Questions!$B$3:$I$256,2,FALSE)</f>
        <v>Do you have a well-documented Disaster Recovery Plan (DRP) that is tested annually?</v>
      </c>
      <c r="C28" s="25" t="str">
        <f>VLOOKUP($A28,Questions!$B$3:$I$256,7,FALSE)</f>
        <v>This qualifier determines the existence of a complete, fully populated DRP, maintained by the vendor, and sets the Disaster Recovery Plan section as required appropriately.</v>
      </c>
      <c r="D28" s="25" t="str">
        <f>VLOOKUP($A28,Questions!$B$3:$I$256,8,FALSE)</f>
        <v>Reference the Disaster Recovery Plan section for follow-up review.</v>
      </c>
    </row>
    <row r="29" spans="1:5" ht="84" customHeight="1" x14ac:dyDescent="0.2">
      <c r="A29" s="25" t="s">
        <v>56</v>
      </c>
      <c r="B29" s="25" t="str">
        <f>VLOOKUP($A29,Questions!$B$3:$I$256,2,FALSE)</f>
        <v>Is the vended product designed to process or store credit card information?</v>
      </c>
      <c r="C29" s="25" t="str">
        <f>VLOOKUP($A29,Questions!$B$3:$I$256,7,FALSE)</f>
        <v>This qualifier determines the presence of PCI DSS in the solution and sets the PCI DSS section as required appropriately.</v>
      </c>
      <c r="D29" s="25" t="str">
        <f>VLOOKUP($A29,Questions!$B$3:$I$256,8,FALSE)</f>
        <v>Reference the PCI DSS section for follow-up review.</v>
      </c>
    </row>
    <row r="30" spans="1:5" ht="108" customHeight="1" x14ac:dyDescent="0.2">
      <c r="A30" s="25" t="s">
        <v>57</v>
      </c>
      <c r="B30" s="25" t="str">
        <f>VLOOKUP($A30,Questions!$B$3:$I$256,2,FALSE)</f>
        <v>Does your company provide professional services pertaining to this product?</v>
      </c>
      <c r="C30" s="25" t="str">
        <f>VLOOKUP($A30,Questions!$B$3:$I$256,7,FALSE)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30" s="25" t="str">
        <f>VLOOKUP($A30,Questions!$B$3:$I$256,8,FALSE)</f>
        <v>Reference the Consulting section for follow-up review.</v>
      </c>
    </row>
    <row r="31" spans="1:5" ht="112.35" customHeight="1" x14ac:dyDescent="0.2">
      <c r="A31" s="25" t="s">
        <v>58</v>
      </c>
      <c r="B31" s="25" t="str">
        <f>VLOOKUP($A31,Questions!$B$3:$I$256,2,FALSE)</f>
        <v>Select your hosting option.</v>
      </c>
      <c r="C31" s="25" t="str">
        <f>VLOOKUP($A31,Questions!$B$3:$I$256,7,FALSE)</f>
        <v>Understanding the hosting environment may reveal infrastructure risks that may not be apparent by other means and provides context to the responses provided throughout this HECVAT.</v>
      </c>
      <c r="D31" s="25" t="str">
        <f>VLOOKUP($A31,Questions!$B$3:$I$256,8,FALSE)</f>
        <v>Follow-up inquiries for hosting options will be institution/implementation specific.</v>
      </c>
      <c r="E31" s="273" t="s">
        <v>3233</v>
      </c>
    </row>
    <row r="32" spans="1:5" ht="36" customHeight="1" x14ac:dyDescent="0.2">
      <c r="A32" s="331" t="s">
        <v>8</v>
      </c>
      <c r="B32" s="331"/>
      <c r="C32" s="20" t="str">
        <f>$C$23</f>
        <v>Reason for Question</v>
      </c>
      <c r="D32" s="20" t="str">
        <f>$D$23</f>
        <v>Follow-up Inquiries/Responses</v>
      </c>
    </row>
    <row r="33" spans="1:5" ht="72" customHeight="1" x14ac:dyDescent="0.2">
      <c r="A33" s="25" t="s">
        <v>59</v>
      </c>
      <c r="B33" s="25" t="str">
        <f>VLOOKUP($A33,Questions!$B$3:$I$256,2,FALSE)</f>
        <v>Describe your organization’s business background and ownership structure, including all parent and subsidiary relationships.</v>
      </c>
      <c r="C33" s="25" t="str">
        <f>VLOOKUP($A33,Questions!$B$3:$I$256,7,FALSE)</f>
        <v>Defining scale of company (support, resources, skillsets), general information about the organization that may be concerning.</v>
      </c>
      <c r="D33" s="25" t="str">
        <f>VLOOKUP($A33,Questions!$B$3:$I$256,8,FALSE)</f>
        <v>Follow-up responses to this one are normally unique to their response. Vague answers here usually result in some footprinting of a vendor to determine their "reputation."</v>
      </c>
    </row>
    <row r="34" spans="1:5" ht="84" customHeight="1" x14ac:dyDescent="0.2">
      <c r="A34" s="25" t="s">
        <v>61</v>
      </c>
      <c r="B34" s="25" t="str">
        <f>VLOOKUP($A34,Questions!$B$3:$I$256,2,FALSE)</f>
        <v>Have you had an unplanned disruption to this product/service in the past 12 months?</v>
      </c>
      <c r="C34" s="25" t="str">
        <f>VLOOKUP($A34,Questions!$B$3:$I$256,7,FALSE)</f>
        <v>We want transparency from the vendor, and an honest answer to this question, regardless of the response, is a good step in building trust.</v>
      </c>
      <c r="D34" s="25" t="str">
        <f>VLOOKUP($A34,Questions!$B$3:$I$256,8,FALSE)</f>
        <v>If a vendor says "No," it is taken at face value. If your organization is capable of conducting reconnaissance, it is encouraged. If a vendor has experienced a breach, evaluate the circumstances of the incident and what the vendor has done in response to the breach.</v>
      </c>
    </row>
    <row r="35" spans="1:5" ht="114" x14ac:dyDescent="0.2">
      <c r="A35" s="25" t="s">
        <v>62</v>
      </c>
      <c r="B35" s="25" t="str">
        <f>VLOOKUP($A35,Questions!$B$3:$I$256,2,FALSE)</f>
        <v>Do you have a dedicated Information Security staff or office?</v>
      </c>
      <c r="C35" s="25" t="str">
        <f>VLOOKUP($A35,Questions!$B$3:$I$256,7,FALSE)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5" s="25" t="str">
        <f>VLOOKUP($A35,Questions!$B$3:$I$256,8,FALSE)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row>
    <row r="36" spans="1:5" ht="108" customHeight="1" x14ac:dyDescent="0.2">
      <c r="A36" s="25" t="s">
        <v>63</v>
      </c>
      <c r="B36" s="25" t="str">
        <f>VLOOKUP($A36,Questions!$B$3:$I$256,2,FALSE)</f>
        <v>Do you have a dedicated Software and System Development team(s)? (e.g., Customer Support, Implementation, Product Management, etc.)</v>
      </c>
      <c r="C36" s="25" t="str">
        <f>VLOOKUP($A36,Questions!$B$3:$I$256,7,FALSE)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6" s="25" t="str">
        <f>VLOOKUP($A36,Questions!$B$3:$I$256,8,FALSE)</f>
        <v>Follow-up inquiries for vendor team strategies will be unique to your institution and may depend on the underlying infrastructures needed to support a system for your specific use case.</v>
      </c>
    </row>
    <row r="37" spans="1:5" ht="124.35" customHeight="1" x14ac:dyDescent="0.2">
      <c r="A37" s="25" t="s">
        <v>64</v>
      </c>
      <c r="B37" s="25" t="str">
        <f>VLOOKUP($A37,Questions!$B$3:$I$256,2,FALSE)</f>
        <v>Use this area to share information about your environment that will assist those who are assessing your company data security program.</v>
      </c>
      <c r="C37" s="25" t="str">
        <f>VLOOKUP($A37,Questions!$B$3:$I$256,7,FALSE)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7" s="25" t="str">
        <f>VLOOKUP($A37,Questions!$B$3:$I$256,8,FALSE)</f>
        <v>This is a freebie to help the vendor state their case. If a vendor does not add anything here (or it is just sales stuff), we can assume it was filled out by a sales engineer and questions will be evaluated with higher scrutiny.</v>
      </c>
      <c r="E37" s="273" t="s">
        <v>3233</v>
      </c>
    </row>
    <row r="38" spans="1:5" ht="36" customHeight="1" x14ac:dyDescent="0.2">
      <c r="A38" s="331" t="s">
        <v>7</v>
      </c>
      <c r="B38" s="331"/>
      <c r="C38" s="20" t="str">
        <f>$C$23</f>
        <v>Reason for Question</v>
      </c>
      <c r="D38" s="20" t="str">
        <f>$D$23</f>
        <v>Follow-up Inquiries/Responses</v>
      </c>
    </row>
    <row r="39" spans="1:5" ht="48" customHeight="1" x14ac:dyDescent="0.2">
      <c r="A39" s="25" t="s">
        <v>65</v>
      </c>
      <c r="B39" s="25" t="str">
        <f>VLOOKUP($A39,Questions!$B$3:$I$256,2,FALSE)</f>
        <v>Have you undergone a SSAE 18/SOC 2 audit?</v>
      </c>
      <c r="C39" s="25" t="str">
        <f>VLOOKUP($A39,Questions!$B$3:$I$256,7,FALSE)</f>
        <v>Standard documentation, relevant to institutions requiring a vendor to undergo SSAE 18 audits.</v>
      </c>
      <c r="D39" s="25" t="str">
        <f>VLOOKUP($A39,Questions!$B$3:$I$256,8,FALSE)</f>
        <v>Follow-up inquiries for SSAE 18 content will be institution/implementation specific.</v>
      </c>
    </row>
    <row r="40" spans="1:5" ht="64.349999999999994" customHeight="1" x14ac:dyDescent="0.2">
      <c r="A40" s="25" t="s">
        <v>66</v>
      </c>
      <c r="B40" s="25" t="str">
        <f>VLOOKUP($A40,Questions!$B$3:$I$256,2,FALSE)</f>
        <v>Have you completed the Cloud Security Alliance (CSA) self assessment or CAIQ?</v>
      </c>
      <c r="C40" s="25" t="str">
        <f>VLOOKUP($A40,Questions!$B$3:$I$256,7,FALSE)</f>
        <v>Many vendors have populated a CAIQ or at least a self-assessment. Although lacking in some areas important to higher education, these documents are useful for supplemental assessment.</v>
      </c>
      <c r="D40" s="25" t="str">
        <f>VLOOKUP($A40,Questions!$B$3:$I$256,8,FALSE)</f>
        <v>Follow-up inquiries for CSA content will be institution/implementation specific.</v>
      </c>
    </row>
    <row r="41" spans="1:5" ht="64.349999999999994" customHeight="1" x14ac:dyDescent="0.2">
      <c r="A41" s="25" t="s">
        <v>67</v>
      </c>
      <c r="B41" s="25" t="str">
        <f>VLOOKUP($A41,Questions!$B$3:$I$256,2,FALSE)</f>
        <v>Have you received the Cloud Security Alliance STAR certification?</v>
      </c>
      <c r="C41" s="25" t="str">
        <f>VLOOKUP($A41,Questions!$B$3:$I$256,7,FALSE)</f>
        <v>If a vendor is STAR certified, vendor responses can theoretically be more trusted since CSA has verified their responses. Trust, but verify for yourself, as needed.</v>
      </c>
      <c r="D41" s="25" t="str">
        <f>VLOOKUP($A41,Questions!$B$3:$I$256,8,FALSE)</f>
        <v>If STAR certification is important to your institution you may have specific follow-up details for documentation purposes.</v>
      </c>
    </row>
    <row r="42" spans="1:5" ht="112.35" customHeight="1" x14ac:dyDescent="0.2">
      <c r="A42" s="25" t="s">
        <v>68</v>
      </c>
      <c r="B42" s="25" t="str">
        <f>VLOOKUP($A42,Questions!$B$3:$I$256,2,FALSE)</f>
        <v>Do you conform with a specific industry standard security framework? (e.g., NIST Cybersecurity Framework, CIS Controls, ISO 27001, etc.)</v>
      </c>
      <c r="C42" s="25" t="str">
        <f>VLOOKUP($A42,Questions!$B$3:$I$256,7,FALSE)</f>
        <v>The details of the standard are not the focus here; it is the fact that a vendor builds their environment around a standard and that they continually evaluate and assess their security programs.</v>
      </c>
      <c r="D42" s="25" t="str">
        <f>VLOOKUP($A42,Questions!$B$3:$I$256,8,FALSE)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3" spans="1:5" ht="48" customHeight="1" x14ac:dyDescent="0.2">
      <c r="A43" s="25" t="s">
        <v>69</v>
      </c>
      <c r="B43" s="25" t="str">
        <f>VLOOKUP($A43,Questions!$B$3:$I$256,2,FALSE)</f>
        <v>Can the systems that hold the institution's data be compliant with NIST SP 800-171 and/or CMMC Level 2 standards?</v>
      </c>
      <c r="C43" s="25" t="str">
        <f>VLOOKUP($A43,Questions!$B$3:$I$256,7,FALSE)</f>
        <v>For institutions that collaborate with the United States government, FISMA compliance may be required.</v>
      </c>
      <c r="D43" s="25" t="str">
        <f>VLOOKUP($A43,Questions!$B$3:$I$256,8,FALSE)</f>
        <v>Follow-up inquiries for FISMA compliance will be institution/implementation specific.</v>
      </c>
    </row>
    <row r="44" spans="1:5" ht="96" customHeight="1" x14ac:dyDescent="0.2">
      <c r="A44" s="25" t="s">
        <v>70</v>
      </c>
      <c r="B44" s="25" t="str">
        <f>VLOOKUP($A44,Questions!$B$3:$I$256,2,FALSE)</f>
        <v>Can you provide overall system and/or application architecture diagrams, including a full description of the data flow for all components of the system?</v>
      </c>
      <c r="C44" s="25"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25" t="str">
        <f>VLOOKUP($A44,Questions!$B$3:$I$256,8,FALSE)</f>
        <v>Inquire about any privacy language the vendor may have. It may not be ideal but there may be something available to assess or enough to have your legal counsel or policy/privacy professionals review.</v>
      </c>
    </row>
    <row r="45" spans="1:5" ht="96" customHeight="1" x14ac:dyDescent="0.2">
      <c r="A45" s="25" t="s">
        <v>71</v>
      </c>
      <c r="B45" s="25" t="str">
        <f>VLOOKUP($A45,Questions!$B$3:$I$256,2,FALSE)</f>
        <v>Does your organization have a data privacy policy?</v>
      </c>
      <c r="C45" s="25" t="str">
        <f>VLOOKUP($A45,Questions!$B$3:$I$256,7,FALSE)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5" s="25" t="str">
        <f>VLOOKUP($A45,Questions!$B$3:$I$256,8,FALSE)</f>
        <v>Inquire about any privacy language the vendor may have. It may not be ideal but there may be something available to assess or enough to have your legal counsel or policy/privacy professionals review.</v>
      </c>
    </row>
    <row r="46" spans="1:5" ht="114" x14ac:dyDescent="0.2">
      <c r="A46" s="25" t="s">
        <v>72</v>
      </c>
      <c r="B46" s="25" t="str">
        <f>VLOOKUP($A46,Questions!$B$3:$I$256,2,FALSE)</f>
        <v>Do you have a documented, and currently implemented, employee onboarding and offboarding policy?</v>
      </c>
      <c r="C46" s="25" t="str">
        <f>VLOOKUP($A46,Questions!$B$3:$I$256,7,FALSE)</f>
        <v>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v>
      </c>
      <c r="D46" s="25" t="str">
        <f>VLOOKUP($A46,Questions!$B$3:$I$256,8,FALSE)</f>
        <v>Unsatisfactory answers should be met with questions about access control authority, roles and responsibilities (of access grantors), administrative privileges within the vendor's infrastructure(s), etc.</v>
      </c>
    </row>
    <row r="47" spans="1:5" ht="96" customHeight="1" x14ac:dyDescent="0.2">
      <c r="A47" s="25" t="s">
        <v>73</v>
      </c>
      <c r="B47" s="25" t="str">
        <f>VLOOKUP($A47,Questions!$B$3:$I$256,2,FALSE)</f>
        <v>Do you have a documented change management process?</v>
      </c>
      <c r="C47" s="25" t="str">
        <f>VLOOKUP($A47,Questions!$B$3:$I$256,7,FALSE)</f>
        <v>The lack of a change management function is indicative of immature program processes. Answers to this question can provide insight into how well their responses (on the HECVAT) represent their actual environment(s).</v>
      </c>
      <c r="D47" s="25" t="str">
        <f>VLOOKUP($A47,Questions!$B$3:$I$256,8,FALSE)</f>
        <v>If a weak response is given to this answer, response scrutiny should be increased. Questions about configuration management, system authority, and documentation are appropriate.</v>
      </c>
    </row>
    <row r="48" spans="1:5" ht="156" customHeight="1" x14ac:dyDescent="0.2">
      <c r="A48" s="25" t="s">
        <v>74</v>
      </c>
      <c r="B48" s="25" t="str">
        <f>VLOOKUP($A48,Questions!$B$3:$I$256,2,FALSE)</f>
        <v>Has a VPAT or ACR been created or updated for the product and version under consideration within the past year?</v>
      </c>
      <c r="C48" s="25" t="str">
        <f>VLOOKUP($A48,Questions!$B$3:$I$256,7,FALSE)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8" s="25" t="str">
        <f>VLOOKUP($A48,Questions!$B$3:$I$256,8,FALSE)</f>
        <v>Cross-reference Accessibility Conformance Reports (ACR) with any answers from ITAC-04 about product roadmaps for accessibility improvements.</v>
      </c>
    </row>
    <row r="49" spans="1:5" ht="128.25" x14ac:dyDescent="0.2">
      <c r="A49" s="25" t="s">
        <v>75</v>
      </c>
      <c r="B49" s="25" t="str">
        <f>VLOOKUP($A49,Questions!$B$3:$I$256,2,FALSE)</f>
        <v>Do you have documentation to support the accessibility features of your product?</v>
      </c>
      <c r="C49" s="25" t="str">
        <f>VLOOKUP($A49,Questions!$B$3:$I$256,7,FALSE)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9" s="25" t="str">
        <f>VLOOKUP($A49,Questions!$B$3:$I$256,8,FALSE)</f>
        <v>In-development</v>
      </c>
      <c r="E49" s="278" t="s">
        <v>3233</v>
      </c>
    </row>
    <row r="50" spans="1:5" ht="48" customHeight="1" x14ac:dyDescent="0.2">
      <c r="A50" s="347" t="s">
        <v>76</v>
      </c>
      <c r="B50" s="348"/>
      <c r="C50" s="20" t="str">
        <f>$C$23</f>
        <v>Reason for Question</v>
      </c>
      <c r="D50" s="20" t="str">
        <f>$D$23</f>
        <v>Follow-up Inquiries/Responses</v>
      </c>
    </row>
    <row r="51" spans="1:5" ht="83.1" customHeight="1" x14ac:dyDescent="0.2">
      <c r="A51" s="25" t="s">
        <v>77</v>
      </c>
      <c r="B51" s="25" t="str">
        <f>VLOOKUP($A51,Questions!$B$3:$I$256,2,FALSE)</f>
        <v>Has a third-party expert conducted an audit of the most recent version of your product?</v>
      </c>
      <c r="C51" s="25" t="str">
        <f>VLOOKUP($A51,Questions!$B$3:$I$256,7,FALSE)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1" s="25" t="str">
        <f>VLOOKUP($A51,Questions!$B$3:$I$256,8,FALSE)</f>
        <v>In-development</v>
      </c>
    </row>
    <row r="52" spans="1:5" ht="171" x14ac:dyDescent="0.2">
      <c r="A52" s="25" t="s">
        <v>78</v>
      </c>
      <c r="B52" s="25" t="str">
        <f>VLOOKUP($A52,Questions!$B$3:$I$256,2,FALSE)</f>
        <v>Do you have a documented and implemented process for verifying accessibility conformance?</v>
      </c>
      <c r="C52" s="25" t="str">
        <f>VLOOKUP($A52,Questions!$B$3:$I$256,7,FALSE)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2" s="25" t="str">
        <f>VLOOKUP($A52,Questions!$B$3:$I$256,8,FALSE)</f>
        <v>In-development</v>
      </c>
    </row>
    <row r="53" spans="1:5" ht="228" x14ac:dyDescent="0.2">
      <c r="A53" s="25" t="s">
        <v>79</v>
      </c>
      <c r="B53" s="25" t="str">
        <f>VLOOKUP($A53,Questions!$B$3:$I$256,2,FALSE)</f>
        <v>Have you adopted a technical or legal standard of conformance for the product in question?</v>
      </c>
      <c r="C53" s="25" t="str">
        <f>VLOOKUP($A53,Questions!$B$3:$I$256,7,FALSE)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53" s="25" t="str">
        <f>VLOOKUP($A53,Questions!$B$3:$I$256,8,FALSE)</f>
        <v>In-development</v>
      </c>
    </row>
    <row r="54" spans="1:5" ht="108" customHeight="1" x14ac:dyDescent="0.2">
      <c r="A54" s="25" t="s">
        <v>80</v>
      </c>
      <c r="B54" s="25" t="str">
        <f>VLOOKUP($A54,Questions!$B$3:$I$256,2,FALSE)</f>
        <v>Can you provide a current, detailed accessibility roadmap with delivery timelines?</v>
      </c>
      <c r="C54" s="25" t="str">
        <f>VLOOKUP($A54,Questions!$B$3:$I$256,7,FALSE)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4" s="25" t="str">
        <f>VLOOKUP($A54,Questions!$B$3:$I$256,8,FALSE)</f>
        <v>In-development</v>
      </c>
    </row>
    <row r="55" spans="1:5" ht="96" customHeight="1" x14ac:dyDescent="0.2">
      <c r="A55" s="25" t="s">
        <v>81</v>
      </c>
      <c r="B55" s="25" t="str">
        <f>VLOOKUP($A55,Questions!$B$3:$I$256,2,FALSE)</f>
        <v>Do you expect your staff to maintain a current skill set in IT accessibility?</v>
      </c>
      <c r="C55" s="25" t="str">
        <f>VLOOKUP($A55,Questions!$B$3:$I$256,7,FALSE)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5" s="25" t="str">
        <f>VLOOKUP($A55,Questions!$B$3:$I$256,8,FALSE)</f>
        <v>In-development</v>
      </c>
    </row>
    <row r="56" spans="1:5" ht="144" customHeight="1" x14ac:dyDescent="0.2">
      <c r="A56" s="25" t="s">
        <v>82</v>
      </c>
      <c r="B56" s="25" t="str">
        <f>VLOOKUP($A56,Questions!$B$3:$I$256,2,FALSE)</f>
        <v>Do you have a documented and implemented process for reporting and tracking accessibility issues?</v>
      </c>
      <c r="C56" s="25">
        <f>VLOOKUP($A56,Questions!$B$3:$I$256,7,FALSE)</f>
        <v>0</v>
      </c>
      <c r="D56" s="25" t="str">
        <f>VLOOKUP($A56,Questions!$B$3:$I$256,8,FALSE)</f>
        <v>In-development</v>
      </c>
    </row>
    <row r="57" spans="1:5" ht="96" customHeight="1" x14ac:dyDescent="0.2">
      <c r="A57" s="25" t="s">
        <v>83</v>
      </c>
      <c r="B57" s="25" t="str">
        <f>VLOOKUP($A57,Questions!$B$3:$I$256,2,FALSE)</f>
        <v>Do you have documented processes and procedures for implementing accessibility into your development lifecycle?</v>
      </c>
      <c r="C57" s="25" t="str">
        <f>VLOOKUP($A57,Questions!$B$3:$I$256,7,FALSE)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7" s="25" t="str">
        <f>VLOOKUP($A57,Questions!$B$3:$I$256,8,FALSE)</f>
        <v>In-development</v>
      </c>
    </row>
    <row r="58" spans="1:5" ht="72" customHeight="1" x14ac:dyDescent="0.2">
      <c r="A58" s="25" t="s">
        <v>84</v>
      </c>
      <c r="B58" s="25" t="str">
        <f>VLOOKUP($A58,Questions!$B$3:$I$256,2,FALSE)</f>
        <v>Can all functions of the application or service be performed using only the keyboard?</v>
      </c>
      <c r="C58" s="25" t="str">
        <f>VLOOKUP($A58,Questions!$B$3:$I$256,7,FALSE)</f>
        <v>One critical accessibility requirement is the full use of a product using only the keyboard--no mouse or trackpad. This requirement is easy for a nontechnical or non-accessibility expert to understand and verify.</v>
      </c>
      <c r="D58" s="25" t="str">
        <f>VLOOKUP($A58,Questions!$B$3:$I$256,8,FALSE)</f>
        <v>In-development</v>
      </c>
    </row>
    <row r="59" spans="1:5" ht="175.35" customHeight="1" x14ac:dyDescent="0.2">
      <c r="A59" s="25" t="s">
        <v>85</v>
      </c>
      <c r="B59" s="25" t="str">
        <f>VLOOKUP($A59,Questions!$B$3:$I$256,2,FALSE)</f>
        <v>Does your product rely on activating a special "accessibility mode," a "lite version," or accessing an alternate interface for accessibility purposes?</v>
      </c>
      <c r="C59" s="25" t="str">
        <f>VLOOKUP($A59,Questions!$B$3:$I$256,7,FALSE)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9" s="25" t="str">
        <f>VLOOKUP($A59,Questions!$B$3:$I$256,8,FALSE)</f>
        <v>In-development</v>
      </c>
      <c r="E59" s="273" t="s">
        <v>3233</v>
      </c>
    </row>
    <row r="60" spans="1:5" ht="36" customHeight="1" x14ac:dyDescent="0.2">
      <c r="A60" s="331" t="str">
        <f>IF($C$27="No","Assessment of Third Parties - Optional based on QUALIFIER response.","Assessment of Third Parties")</f>
        <v>Assessment of Third Parties</v>
      </c>
      <c r="B60" s="331"/>
      <c r="C60" s="20" t="str">
        <f>$C$23</f>
        <v>Reason for Question</v>
      </c>
      <c r="D60" s="20" t="str">
        <f>$D$23</f>
        <v>Follow-up Inquiries/Responses</v>
      </c>
    </row>
    <row r="61" spans="1:5" ht="96" customHeight="1" x14ac:dyDescent="0.2">
      <c r="A61" s="25" t="s">
        <v>86</v>
      </c>
      <c r="B61" s="25" t="str">
        <f>VLOOKUP($A61,Questions!$B$3:$I$256,2,FALSE)</f>
        <v>Do you perform security assessments of third-party companies with which you share data? (e.g., hosting providers, cloud services, PaaS, IaaS, SaaS)</v>
      </c>
      <c r="C61" s="25" t="str">
        <f>VLOOKUP($A61,Questions!$B$3:$I$256,7,FALSE)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61" s="25" t="str">
        <f>VLOOKUP($A61,Questions!$B$3:$I$256,8,FALSE)</f>
        <v>Follow up with a robust question set if the vendor cannot clearly state full control of the integrity of their system(s). Questions about administrator access on end-user devices and other maintenance and patching type questions are appropriate.</v>
      </c>
    </row>
    <row r="62" spans="1:5" ht="80.099999999999994" customHeight="1" x14ac:dyDescent="0.2">
      <c r="A62" s="25" t="s">
        <v>87</v>
      </c>
      <c r="B62" s="25" t="str">
        <f>VLOOKUP($A62,Questions!$B$3:$I$256,2,FALSE)</f>
        <v>Provide a brief description for why each of these third parties will have access to institutional data.</v>
      </c>
      <c r="C62" s="25" t="str">
        <f>VLOOKUP($A62,Questions!$B$3:$I$256,7,FALSE)</f>
        <v>The sharing of institutional data to fourth-parties may increase the risk to the institutation and thus, we want to know who gets what data, when they get that data, and why they get that data.</v>
      </c>
      <c r="D62" s="25" t="str">
        <f>VLOOKUP($A62,Questions!$B$3:$I$256,8,FALSE)</f>
        <v>Follow-up inquiries concerning third-party data sharing will be institution/implementation specific.</v>
      </c>
    </row>
    <row r="63" spans="1:5" ht="80.099999999999994" customHeight="1" x14ac:dyDescent="0.2">
      <c r="A63" s="25" t="s">
        <v>88</v>
      </c>
      <c r="B63" s="25" t="str">
        <f>VLOOKUP($A63,Questions!$B$3:$I$256,2,FALSE)</f>
        <v>What legal agreements (i.e., contracts) do you have in place with these third parties that address liability in the event of a data breach?</v>
      </c>
      <c r="C63" s="25" t="str">
        <f>VLOOKUP($A63,Questions!$B$3:$I$256,7,FALSE)</f>
        <v>Knowing the protections and legal agreements in place for third-party data sharing may assists analysts in determininng residual risk.</v>
      </c>
      <c r="D63" s="25" t="str">
        <f>VLOOKUP($A63,Questions!$B$3:$I$256,8,FALSE)</f>
        <v>Follow-up inquiries concerning legal agreements with third-parties will be institution/implementation specific.</v>
      </c>
    </row>
    <row r="64" spans="1:5" ht="112.35" customHeight="1" x14ac:dyDescent="0.2">
      <c r="A64" s="25" t="s">
        <v>89</v>
      </c>
      <c r="B64" s="25" t="str">
        <f>VLOOKUP($A64,Questions!$B$3:$I$256,2,FALSE)</f>
        <v>Do you have an implemented third-party management strategy?</v>
      </c>
      <c r="C64" s="25" t="str">
        <f>VLOOKUP($A64,Questions!$B$3:$I$256,7,FALSE)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64" s="25" t="str">
        <f>VLOOKUP($A64,Questions!$B$3:$I$256,8,FALSE)</f>
        <v>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5" spans="1:5" ht="112.35" customHeight="1" x14ac:dyDescent="0.2">
      <c r="A65" s="25" t="s">
        <v>90</v>
      </c>
      <c r="B65" s="25" t="str">
        <f>VLOOKUP($A65,Questions!$B$3:$I$256,2,FALSE)</f>
        <v>Do you have a process and implemented procedures for managing your hardware supply chain? (e.g., telecommunications equipment, export licensing, computing devices)</v>
      </c>
      <c r="C65" s="25" t="str">
        <f>VLOOKUP($A65,Questions!$B$3:$I$256,7,FALSE)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5" s="25" t="str">
        <f>VLOOKUP($A65,Questions!$B$3:$I$256,8,FALSE)</f>
        <v>Follow-up inquiries concerning hardware supply chain will be institution/implementation specific.</v>
      </c>
      <c r="E65" s="273" t="s">
        <v>3233</v>
      </c>
    </row>
    <row r="66" spans="1:5" ht="36" customHeight="1" x14ac:dyDescent="0.2">
      <c r="A66" s="331" t="str">
        <f>IF($C$31="","Consulting",IF($C$31="Yes","Consulting - All questions after this section are OPTIONAL.","Consulting - Optional based on QUALIFIER response."))</f>
        <v>Consulting - Optional based on QUALIFIER response.</v>
      </c>
      <c r="B66" s="331"/>
      <c r="C66" s="20" t="str">
        <f>$C$23</f>
        <v>Reason for Question</v>
      </c>
      <c r="D66" s="20" t="str">
        <f>$D$23</f>
        <v>Follow-up Inquiries/Responses</v>
      </c>
    </row>
    <row r="67" spans="1:5" ht="36" customHeight="1" x14ac:dyDescent="0.2">
      <c r="A67" s="25" t="str">
        <f>'HECVAT - Full | Vendor Response'!A69</f>
        <v>CONS-01</v>
      </c>
      <c r="B67" s="25" t="str">
        <f>VLOOKUP($A67,Questions!$B$3:$I$256,2,FALSE)</f>
        <v>Will the consulting take place on-premises?</v>
      </c>
      <c r="C67" s="25"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25" t="str">
        <f>VLOOKUP($A67,Questions!$B$3:$I$256,8,FALSE)</f>
        <v>Follow-up inquiries will be institution/implementation specific.</v>
      </c>
    </row>
    <row r="68" spans="1:5" ht="36" customHeight="1" x14ac:dyDescent="0.2">
      <c r="A68" s="25" t="str">
        <f>'HECVAT - Full | Vendor Response'!A70</f>
        <v>CONS-02</v>
      </c>
      <c r="B68" s="25" t="str">
        <f>VLOOKUP($A68,Questions!$B$3:$I$256,2,FALSE)</f>
        <v>Will the consultant require access to the institution's network resources?</v>
      </c>
      <c r="C68" s="25"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25" t="str">
        <f>VLOOKUP($A68,Questions!$B$3:$I$256,8,FALSE)</f>
        <v>Follow-up inquiries will be institution/implementation specific.</v>
      </c>
    </row>
    <row r="69" spans="1:5" ht="36" customHeight="1" x14ac:dyDescent="0.2">
      <c r="A69" s="25" t="str">
        <f>'HECVAT - Full | Vendor Response'!A71</f>
        <v>CONS-03</v>
      </c>
      <c r="B69" s="25" t="str">
        <f>VLOOKUP($A69,Questions!$B$3:$I$256,2,FALSE)</f>
        <v>Will the consultant require access to hardware in the institution's data centers?</v>
      </c>
      <c r="C69" s="25"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25" t="str">
        <f>VLOOKUP($A69,Questions!$B$3:$I$256,8,FALSE)</f>
        <v>Follow-up inquiries will be institution/implementation specific.</v>
      </c>
    </row>
    <row r="70" spans="1:5" ht="36" customHeight="1" x14ac:dyDescent="0.2">
      <c r="A70" s="25" t="str">
        <f>'HECVAT - Full | Vendor Response'!A72</f>
        <v>CONS-04</v>
      </c>
      <c r="B70" s="25" t="str">
        <f>VLOOKUP($A70,Questions!$B$3:$I$256,2,FALSE)</f>
        <v>Will the consultant require an account within the institution's domain (@*.edu)?</v>
      </c>
      <c r="C70" s="25"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25" t="str">
        <f>VLOOKUP($A70,Questions!$B$3:$I$256,8,FALSE)</f>
        <v>Follow-up inquiries will be institution/implementation specific.</v>
      </c>
    </row>
    <row r="71" spans="1:5" ht="36" customHeight="1" x14ac:dyDescent="0.2">
      <c r="A71" s="25" t="str">
        <f>'HECVAT - Full | Vendor Response'!A73</f>
        <v>CONS-05</v>
      </c>
      <c r="B71" s="25" t="str">
        <f>VLOOKUP($A71,Questions!$B$3:$I$256,2,FALSE)</f>
        <v>Has the consultant received training on (sensitive, HIPAA, PCI, etc.) data handling?</v>
      </c>
      <c r="C71" s="25"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25" t="str">
        <f>VLOOKUP($A71,Questions!$B$3:$I$256,8,FALSE)</f>
        <v>Follow-up inquiries will be institution/implementation specific.</v>
      </c>
    </row>
    <row r="72" spans="1:5" ht="36" customHeight="1" x14ac:dyDescent="0.2">
      <c r="A72" s="25" t="str">
        <f>'HECVAT - Full | Vendor Response'!A74</f>
        <v>CONS-06</v>
      </c>
      <c r="B72" s="25" t="str">
        <f>VLOOKUP($A72,Questions!$B$3:$I$256,2,FALSE)</f>
        <v>Will any data be transferred to the consultant's possession?</v>
      </c>
      <c r="C72" s="25"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25" t="str">
        <f>VLOOKUP($A72,Questions!$B$3:$I$256,8,FALSE)</f>
        <v>Follow-up inquiries will be institution/implementation specific.</v>
      </c>
    </row>
    <row r="73" spans="1:5" s="1" customFormat="1" ht="36" customHeight="1" x14ac:dyDescent="0.2">
      <c r="A73" s="25" t="str">
        <f>'HECVAT - Full | Vendor Response'!A75</f>
        <v>CONS-07</v>
      </c>
      <c r="B73" s="25" t="str">
        <f>VLOOKUP($A73,Questions!$B$3:$I$256,2,FALSE)</f>
        <v>Is it encrypted (at rest) while in the consultant's possession?</v>
      </c>
      <c r="C73" s="25"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25" t="str">
        <f>VLOOKUP($A73,Questions!$B$3:$I$256,8,FALSE)</f>
        <v>Follow-up inquiries will be institution/implementation specific.</v>
      </c>
    </row>
    <row r="74" spans="1:5" ht="36" customHeight="1" x14ac:dyDescent="0.2">
      <c r="A74" s="25" t="str">
        <f>'HECVAT - Full | Vendor Response'!A76</f>
        <v>CONS-08</v>
      </c>
      <c r="B74" s="25" t="str">
        <f>VLOOKUP($A74,Questions!$B$3:$I$256,2,FALSE)</f>
        <v>Will the consultant need remote access to the institution's network or systems?</v>
      </c>
      <c r="C74" s="25"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25" t="str">
        <f>VLOOKUP($A74,Questions!$B$3:$I$256,8,FALSE)</f>
        <v>Follow-up inquiries will be institution/implementation specific.</v>
      </c>
    </row>
    <row r="75" spans="1:5" s="1" customFormat="1" ht="36" customHeight="1" x14ac:dyDescent="0.2">
      <c r="A75" s="25" t="str">
        <f>'HECVAT - Full | Vendor Response'!A77</f>
        <v>CONS-09</v>
      </c>
      <c r="B75" s="25" t="str">
        <f>VLOOKUP($A75,Questions!$B$3:$I$256,2,FALSE)</f>
        <v>Can we restrict that access based on source IP address?</v>
      </c>
      <c r="C75" s="25" t="str">
        <f>VLOOKUP($A75,Questions!$B$3:$I$256,7,FALSE)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5" s="25" t="str">
        <f>VLOOKUP($A75,Questions!$B$3:$I$256,8,FALSE)</f>
        <v>Follow-up inquiries will be institution/implementation specific.</v>
      </c>
      <c r="E75" s="279" t="s">
        <v>3233</v>
      </c>
    </row>
    <row r="76" spans="1:5" ht="36" customHeight="1" x14ac:dyDescent="0.2">
      <c r="A76" s="331" t="str">
        <f>IF($C$31="","Application/Service Security",IF($C$31="Yes","App/Service Security - Optional based on QUALIFIER response.","Application/Service Security"))</f>
        <v>Application/Service Security</v>
      </c>
      <c r="B76" s="331"/>
      <c r="C76" s="20" t="str">
        <f>$C$23</f>
        <v>Reason for Question</v>
      </c>
      <c r="D76" s="20" t="str">
        <f>$D$23</f>
        <v>Follow-up Inquiries/Responses</v>
      </c>
    </row>
    <row r="77" spans="1:5" ht="114" x14ac:dyDescent="0.2">
      <c r="A77" s="25" t="str">
        <f>'HECVAT - Full | Vendor Response'!A79</f>
        <v>APPL-01</v>
      </c>
      <c r="B77" s="25" t="str">
        <f>VLOOKUP($A77,Questions!$B$3:$I$256,2,FALSE)</f>
        <v>Are access controls for institutional accounts based on structured rules, such as role-based access control (RBAC), attribute-based access control (ABAC), or policy-based access control (PBAC)?</v>
      </c>
      <c r="C77" s="25" t="str">
        <f>VLOOKUP($A77,Questions!$B$3:$I$256,7,FALSE)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77" s="25" t="str">
        <f>VLOOKUP($A77,Questions!$B$3:$I$256,8,FALSE)</f>
        <v>Ask the vendor to summarize the best practices to restrict/control the access given to the institution's end users without the use of RBAC. Make sure to understand the administrative requirements/overhead introduced in the vendor's environment.</v>
      </c>
    </row>
    <row r="78" spans="1:5" ht="112.35" customHeight="1" x14ac:dyDescent="0.2">
      <c r="A78" s="25" t="str">
        <f>'HECVAT - Full | Vendor Response'!A80</f>
        <v>APPL-02</v>
      </c>
      <c r="B78" s="25" t="str">
        <f>VLOOKUP($A78,Questions!$B$3:$I$256,2,FALSE)</f>
        <v>Are access controls for staff within your organization based on structured rules, such as RBAC, ABAC, or PBAC?</v>
      </c>
      <c r="C78" s="25" t="str">
        <f>VLOOKUP($A78,Questions!$B$3:$I$256,7,FALSE)</f>
        <v>Managing a software/product/service may rely on various professionals to administer a system. This question is focused on how administration, and the segregation of functions, is implemented within the vendor's infrastructure.</v>
      </c>
      <c r="D78" s="25" t="str">
        <f>VLOOKUP($A78,Questions!$B$3:$I$256,8,FALSE)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9" spans="1:5" ht="112.35" customHeight="1" x14ac:dyDescent="0.2">
      <c r="A79" s="25" t="str">
        <f>'HECVAT - Full | Vendor Response'!A81</f>
        <v>APPL-03</v>
      </c>
      <c r="B79" s="25" t="str">
        <f>VLOOKUP($A79,Questions!$B$3:$I$256,2,FALSE)</f>
        <v>Does the system provide data input validation and error messages?</v>
      </c>
      <c r="C79" s="25" t="str">
        <f>VLOOKUP($A79,Questions!$B$3:$I$256,7,FALSE)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9" s="25" t="str">
        <f>VLOOKUP($A79,Questions!$B$3:$I$256,8,FALSE)</f>
        <v>Inquire about any planned improvements to these capabilities. Ask about their product(s) roadmap, and try to understand how they prioritize security concerns in their environment.</v>
      </c>
    </row>
    <row r="80" spans="1:5" ht="114" x14ac:dyDescent="0.2">
      <c r="A80" s="25" t="str">
        <f>'HECVAT - Full | Vendor Response'!A82</f>
        <v>APPL-04</v>
      </c>
      <c r="B80" s="25" t="str">
        <f>VLOOKUP($A80,Questions!$B$3:$I$256,2,FALSE)</f>
        <v>Are you using a web application firewall (WAF)?</v>
      </c>
      <c r="C80" s="25" t="str">
        <f>VLOOKUP($A80,Questions!$B$3:$I$256,7,FALSE)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0" s="25" t="str">
        <f>VLOOKUP($A80,Questions!$B$3:$I$256,8,FALSE)</f>
        <v>If a vendors states that they outsource their code development and do not run a WAF, there is elevated reason for concern. Verify how code is tested, monitored, and controlled in production environments.</v>
      </c>
    </row>
    <row r="81" spans="1:5" ht="128.25" x14ac:dyDescent="0.2">
      <c r="A81" s="25" t="str">
        <f>'HECVAT - Full | Vendor Response'!A83</f>
        <v>APPL-05</v>
      </c>
      <c r="B81" s="25" t="str">
        <f>VLOOKUP($A81,Questions!$B$3:$I$256,2,FALSE)</f>
        <v>Do you have a process and implemented procedures for managing your software supply chain (e.g., libraries, repositories, frameworks, etc.)</v>
      </c>
      <c r="C81" s="25" t="str">
        <f>VLOOKUP($A81,Questions!$B$3:$I$256,7,FALSE)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1" s="25" t="str">
        <f>VLOOKUP($A81,Questions!$B$3:$I$256,8,FALSE)</f>
        <v>Follow-up inquiries concerning software supply chain will be institution/implementation specific.</v>
      </c>
    </row>
    <row r="82" spans="1:5" ht="136.35" customHeight="1" x14ac:dyDescent="0.2">
      <c r="A82" s="25" t="str">
        <f>'HECVAT - Full | Vendor Response'!A84</f>
        <v>APPL-06</v>
      </c>
      <c r="B82" s="25" t="str">
        <f>VLOOKUP($A82,Questions!$B$3:$I$256,2,FALSE)</f>
        <v>Are only currently supported operating system(s), software, and libraries leveraged by the system(s)/application(s) that will have access to institution's data?</v>
      </c>
      <c r="C82" s="25" t="str">
        <f>VLOOKUP($A82,Questions!$B$3:$I$256,7,FALSE)</f>
        <v>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v>
      </c>
      <c r="D82" s="25" t="str">
        <f>VLOOKUP($A82,Questions!$B$3:$I$256,8,FALSE)</f>
        <v>Follow-up inquiries for operating systems leveraged by the vendor will be institution/implementation specific.</v>
      </c>
    </row>
    <row r="83" spans="1:5" s="1" customFormat="1" ht="91.5" customHeight="1" x14ac:dyDescent="0.2">
      <c r="A83" s="25" t="str">
        <f>'HECVAT - Full | Vendor Response'!A85</f>
        <v>APPL-07</v>
      </c>
      <c r="B83" s="25" t="str">
        <f>VLOOKUP($A83,Questions!$B$3:$I$256,2,FALSE)</f>
        <v>If mobile, is the application available from a trusted source (e.g., App Store, Google Play Store)?</v>
      </c>
      <c r="C83" s="25" t="str">
        <f>VLOOKUP($A83,Questions!$B$3:$I$256,7,FALSE)</f>
        <v>Distributing application via known, moderately vetted application platform decreases the chances of malicious code distribution. Stand-alone deployments (nontrusted sources) should be looked at more closely.</v>
      </c>
      <c r="D83" s="25" t="str">
        <f>VLOOKUP($A83,Questions!$B$3:$I$256,8,FALSE)</f>
        <v>Ask the vendor why this deployment strategy is used. Ask if it is a restriction of the app store platform or some other environment restriction.</v>
      </c>
    </row>
    <row r="84" spans="1:5" ht="84" customHeight="1" x14ac:dyDescent="0.2">
      <c r="A84" s="25" t="str">
        <f>'HECVAT - Full | Vendor Response'!A86</f>
        <v>APPL-08</v>
      </c>
      <c r="B84" s="25" t="str">
        <f>VLOOKUP($A84,Questions!$B$3:$I$256,2,FALSE)</f>
        <v>Does your application require access to location or GPS data?</v>
      </c>
      <c r="C84" s="25" t="str">
        <f>VLOOKUP($A84,Questions!$B$3:$I$256,7,FALSE)</f>
        <v>Sharing location data significantly increases risk factors for users.  It's important to understand if this is required.</v>
      </c>
      <c r="D84" s="25" t="str">
        <f>VLOOKUP($A84,Questions!$B$3:$I$256,8,FALSE)</f>
        <v xml:space="preserve">Ask the vendor about the need for this requirement, and understand any mitigation strategies that may be possible. </v>
      </c>
    </row>
    <row r="85" spans="1:5" ht="128.25" x14ac:dyDescent="0.2">
      <c r="A85" s="25" t="str">
        <f>'HECVAT - Full | Vendor Response'!A87</f>
        <v>APPL-09</v>
      </c>
      <c r="B85" s="25" t="str">
        <f>VLOOKUP($A85,Questions!$B$3:$I$256,2,FALSE)</f>
        <v>Does your application provide separation of duties between security administration, system administration, and standard user functions?</v>
      </c>
      <c r="C85" s="25" t="str">
        <f>VLOOKUP($A85,Questions!$B$3:$I$256,7,FALSE)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5" s="25" t="str">
        <f>VLOOKUP($A85,Questions!$B$3:$I$256,8,FALSE)</f>
        <v>Ask the vendor to summarize their best practices for securing their system(s) administratively without the use of RBAC. Make sure to understand the administrative requirements/overhead introduced in the vendor's environment.</v>
      </c>
    </row>
    <row r="86" spans="1:5" ht="54" customHeight="1" x14ac:dyDescent="0.2">
      <c r="A86" s="25" t="str">
        <f>'HECVAT - Full | Vendor Response'!A88</f>
        <v>APPL-10</v>
      </c>
      <c r="B86" s="25" t="str">
        <f>VLOOKUP($A86,Questions!$B$3:$I$256,2,FALSE)</f>
        <v>Do you have a fully implemented policy or procedure that details how your employees obtain administrator access to institutional instance of the application?</v>
      </c>
      <c r="C86" s="25" t="str">
        <f>VLOOKUP($A86,Questions!$B$3:$I$256,7,FALSE)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6" s="25" t="str">
        <f>VLOOKUP($A86,Questions!$B$3:$I$256,8,FALSE)</f>
        <v xml:space="preserve">Ask the vendor to summarize their implemented policies and/or procedures  </v>
      </c>
      <c r="E86" s="273" t="s">
        <v>3233</v>
      </c>
    </row>
    <row r="87" spans="1:5" ht="36" customHeight="1" x14ac:dyDescent="0.2">
      <c r="A87" s="331" t="str">
        <f>IF($C$31="","Authentication, Authorization, and Accounting",IF($C$31="Yes","AAA - Optional based on QUALIFIER response.","Authentication, Authorization, and Accounting"))</f>
        <v>Authentication, Authorization, and Accounting</v>
      </c>
      <c r="B87" s="331"/>
      <c r="C87" s="20" t="str">
        <f>$C$23</f>
        <v>Reason for Question</v>
      </c>
      <c r="D87" s="20" t="str">
        <f>$D$23</f>
        <v>Follow-up Inquiries/Responses</v>
      </c>
    </row>
    <row r="88" spans="1:5" ht="112.35" customHeight="1" x14ac:dyDescent="0.2">
      <c r="A88" s="25" t="str">
        <f>'HECVAT - Full | Vendor Response'!A94</f>
        <v>AAAI-01</v>
      </c>
      <c r="B88" s="25" t="str">
        <f>VLOOKUP($A88,Questions!$B$3:$I$256,2,FALSE)</f>
        <v>Does your solution support single sign-on (SSO) protocols for user and administrator authentication?</v>
      </c>
      <c r="C88" s="25" t="str">
        <f>VLOOKUP($A88,Questions!$B$3:$I$256,7,FALSE)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8" s="25" t="str">
        <f>VLOOKUP($A88,Questions!$B$3:$I$256,8,FALSE)</f>
        <v>Follow-up inquiries for IAM requirements will be institution/implementation specific.</v>
      </c>
    </row>
    <row r="89" spans="1:5" ht="72" customHeight="1" x14ac:dyDescent="0.2">
      <c r="A89" s="25" t="str">
        <f>'HECVAT - Full | Vendor Response'!A95</f>
        <v>AAAI-02</v>
      </c>
      <c r="B89" s="25" t="str">
        <f>VLOOKUP($A89,Questions!$B$3:$I$256,2,FALSE)</f>
        <v>Does your solution support local authentication protocols for user and administrator authentication?</v>
      </c>
      <c r="C89" s="25" t="str">
        <f>VLOOKUP($A89,Questions!$B$3:$I$256,7,FALSE)</f>
        <v xml:space="preserve">The purpose of this question is understand the vendor's authentication infrastructure so that additional questions can be formulated for the institution's use case. </v>
      </c>
      <c r="D89" s="25" t="str">
        <f>VLOOKUP($A89,Questions!$B$3:$I$256,8,FALSE)</f>
        <v>The content of this response may or may not have value for the type of use case on the institution. Follow-up inquiries for authentication modes will be institution/implementation specific.</v>
      </c>
    </row>
    <row r="90" spans="1:5" ht="99.75" x14ac:dyDescent="0.2">
      <c r="A90" s="25" t="str">
        <f>'HECVAT - Full | Vendor Response'!A96</f>
        <v>AAAI-03</v>
      </c>
      <c r="B90" s="25" t="str">
        <f>VLOOKUP($A90,Questions!$B$3:$I$256,2,FALSE)</f>
        <v>Can you enforce password/passphrase aging requirements?</v>
      </c>
      <c r="C90" s="25" t="str">
        <f>VLOOKUP($A90,Questions!$B$3:$I$256,7,FALSE)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90" s="25" t="str">
        <f>VLOOKUP($A90,Questions!$B$3:$I$256,8,FALSE)</f>
        <v>The value of this question depends on your institution's policy on passwords, its use of 2FA, or any number of factors. Follow-ups for this question are unique to the institution.</v>
      </c>
    </row>
    <row r="91" spans="1:5" ht="72" customHeight="1" x14ac:dyDescent="0.2">
      <c r="A91" s="25" t="str">
        <f>'HECVAT - Full | Vendor Response'!A97</f>
        <v>AAAI-04</v>
      </c>
      <c r="B91" s="25" t="str">
        <f>VLOOKUP($A91,Questions!$B$3:$I$256,2,FALSE)</f>
        <v>Can you enforce password/passphrase complexity requirements (provided by the institution)?</v>
      </c>
      <c r="C91" s="25" t="str">
        <f>VLOOKUP($A91,Questions!$B$3:$I$256,7,FALSE)</f>
        <v>Many institutions have policy focused on passwords/passphrases, and this question confirms the capacity of a vendor's software/product/service to comply.</v>
      </c>
      <c r="D91" s="25" t="str">
        <f>VLOOKUP($A91,Questions!$B$3:$I$256,8,FALSE)</f>
        <v>Follow-up inquiries for password/passphrase complexity requirements will be institution/implementation specific.</v>
      </c>
    </row>
    <row r="92" spans="1:5" ht="112.35" customHeight="1" x14ac:dyDescent="0.2">
      <c r="A92" s="25" t="str">
        <f>'HECVAT - Full | Vendor Response'!A98</f>
        <v>AAAI-05</v>
      </c>
      <c r="B92" s="25" t="str">
        <f>VLOOKUP($A92,Questions!$B$3:$I$256,2,FALSE)</f>
        <v>Does the system have password complexity or length limitations and/or restrictions?</v>
      </c>
      <c r="C92" s="25" t="str">
        <f>VLOOKUP($A92,Questions!$B$3:$I$256,7,FALSE)</f>
        <v>Many institutions have policy focused on passwords/passphrases, and this question confirms the capacity of a vendor's software/product/service to comply.</v>
      </c>
      <c r="D92" s="25" t="str">
        <f>VLOOKUP($A92,Questions!$B$3:$I$256,8,FALSE)</f>
        <v>Follow-up inquiries for password/passphrase limitations and/or restrictions will be institution/implementation specific.</v>
      </c>
    </row>
    <row r="93" spans="1:5" ht="72" customHeight="1" x14ac:dyDescent="0.2">
      <c r="A93" s="25" t="str">
        <f>'HECVAT - Full | Vendor Response'!A99</f>
        <v>AAAI-06</v>
      </c>
      <c r="B93" s="25" t="str">
        <f>VLOOKUP($A93,Questions!$B$3:$I$256,2,FALSE)</f>
        <v>Do you have documented password/passphrase reset procedures that are currently implemented in the system and/or customer support?</v>
      </c>
      <c r="C93" s="25" t="str">
        <f>VLOOKUP($A93,Questions!$B$3:$I$256,7,FALSE)</f>
        <v xml:space="preserve">Account management can be a time-consuming part of an information system. Account reset capabilities, built into a system, can reduce burden on institutional support services. </v>
      </c>
      <c r="D93" s="25" t="str">
        <f>VLOOKUP($A93,Questions!$B$3:$I$256,8,FALSE)</f>
        <v>Ask the vendor how end users will be supported. Ask for training documentation or knowledgebase content. Confirm vendor and institution responsibilities in this support area (and others).</v>
      </c>
    </row>
    <row r="94" spans="1:5" ht="83.1" customHeight="1" x14ac:dyDescent="0.2">
      <c r="A94" s="25" t="str">
        <f>'HECVAT - Full | Vendor Response'!A100</f>
        <v>AAAI-07</v>
      </c>
      <c r="B94" s="25" t="str">
        <f>VLOOKUP($A94,Questions!$B$3:$I$256,2,FALSE)</f>
        <v>Does your organization participate in InCommon or another eduGAIN-affiliated trust federation?</v>
      </c>
      <c r="C94" s="25" t="str">
        <f>VLOOKUP($A94,Questions!$B$3:$I$256,7,FALSE)</f>
        <v>This question defines the vendor's scope of federated identity practices and their willingness to embrace higher education requirements.</v>
      </c>
      <c r="D94" s="25" t="str">
        <f>VLOOKUP($A94,Questions!$B$3:$I$256,8,FALSE)</f>
        <v>If a vendor indicates that a system is stand-alone and cannot integrate with community standards, follow up with maturity questions and ask about other commodity type functions or other system requirements your institution may have.</v>
      </c>
    </row>
    <row r="95" spans="1:5" ht="99.75" x14ac:dyDescent="0.2">
      <c r="A95" s="25" t="str">
        <f>'HECVAT - Full | Vendor Response'!A101</f>
        <v>AAAI-08</v>
      </c>
      <c r="B95" s="25" t="str">
        <f>VLOOKUP($A95,Questions!$B$3:$I$256,2,FALSE)</f>
        <v>Does your application support integration with other authentication and authorization systems?</v>
      </c>
      <c r="C95" s="25"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25" t="str">
        <f>VLOOKUP($A95,Questions!$B$3:$I$256,8,FALSE)</f>
        <v>If a vendor indicates that a system is stand-alone and cannot integrate with the institution's infrastructure, follow up with maturity questions and ask about other commodity type functions or other system requirements your institution may have.</v>
      </c>
    </row>
    <row r="96" spans="1:5" ht="112.35" customHeight="1" x14ac:dyDescent="0.2">
      <c r="A96" s="25" t="str">
        <f>'HECVAT - Full | Vendor Response'!A102</f>
        <v>AAAI-09</v>
      </c>
      <c r="B96" s="25" t="str">
        <f>VLOOKUP($A96,Questions!$B$3:$I$256,2,FALSE)</f>
        <v>Does your solution support any of the following web SSO standards? [e.g., SAML2 (with redirect flow), OIDC, CAS, or other]</v>
      </c>
      <c r="C96" s="25" t="str">
        <f>VLOOKUP($A96,Questions!$B$3:$I$256,7,FALSE)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6" s="25" t="str">
        <f>VLOOKUP($A96,Questions!$B$3:$I$256,8,FALSE)</f>
        <v>Follow-up inquiries for IAM requirements will be institution/implementation specific.</v>
      </c>
    </row>
    <row r="97" spans="1:5" ht="84" customHeight="1" x14ac:dyDescent="0.2">
      <c r="A97" s="25" t="str">
        <f>'HECVAT - Full | Vendor Response'!A103</f>
        <v>AAAI-10</v>
      </c>
      <c r="B97" s="25" t="str">
        <f>VLOOKUP($A97,Questions!$B$3:$I$256,2,FALSE)</f>
        <v>Do you support differentiation between email address and user identifier?</v>
      </c>
      <c r="C97" s="25" t="str">
        <f>VLOOKUP($A97,Questions!$B$3:$I$256,7,FALSE)</f>
        <v>This questions allows an institution to know vendor system limitations and to help them gauge the resources (that may be needed to implement) required to successfully integrate the product/service with institution systems.</v>
      </c>
      <c r="D97" s="25" t="str">
        <f>VLOOKUP($A97,Questions!$B$3:$I$256,8,FALSE)</f>
        <v>Follow-up inquiries for identifier requirements will be institution/implementation specific.</v>
      </c>
    </row>
    <row r="98" spans="1:5" ht="83.1" customHeight="1" x14ac:dyDescent="0.2">
      <c r="A98" s="25" t="str">
        <f>'HECVAT - Full | Vendor Response'!A104</f>
        <v>AAAI-11</v>
      </c>
      <c r="B98" s="25" t="str">
        <f>VLOOKUP($A98,Questions!$B$3:$I$256,2,FALSE)</f>
        <v>Do you allow the customer to specify attribute mappings for any needed information beyond a user identifier? (e.g., Reference eduPerson, ePPA/ePPN/ePE)</v>
      </c>
      <c r="C98" s="25" t="str">
        <f>VLOOKUP($A98,Questions!$B$3:$I$256,7,FALSE)</f>
        <v>This questions allows an institution to know vendor system limitations and to help them gauge the resources (that may be needed to implement) required to successfully integrate the product/service with institution systems.</v>
      </c>
      <c r="D98" s="25" t="str">
        <f>VLOOKUP($A98,Questions!$B$3:$I$256,8,FALSE)</f>
        <v>Follow-up inquiries for attribute mapping requirements will be institution/implementation specific.</v>
      </c>
    </row>
    <row r="99" spans="1:5" ht="96" customHeight="1" x14ac:dyDescent="0.2">
      <c r="A99" s="25" t="str">
        <f>'HECVAT - Full | Vendor Response'!A105</f>
        <v>AAAI-12</v>
      </c>
      <c r="B99" s="25" t="str">
        <f>VLOOKUP($A99,Questions!$B$3:$I$256,2,FALSE)</f>
        <v>If you don't support SSO, does your application and/or user-frontend/portal support multi-factor authentication? (e.g., Duo, Google Authenticator, OTP, etc.)</v>
      </c>
      <c r="C99" s="25" t="str">
        <f>VLOOKUP($A99,Questions!$B$3:$I$256,7,FALSE)</f>
        <v xml:space="preserve">2FA/MFA, implemented correctly, strengthens the security state of a system. 2FA/MFA is commonly implemented and in many use cases is a requirement for account protection purposes. </v>
      </c>
      <c r="D99" s="25" t="str">
        <f>VLOOKUP($A99,Questions!$B$3:$I$256,8,FALSE)</f>
        <v>Ask the vendor about hardware and software options, future roadmap for implementations and support, etc.</v>
      </c>
    </row>
    <row r="100" spans="1:5" ht="63.75" customHeight="1" x14ac:dyDescent="0.2">
      <c r="A100" s="25" t="str">
        <f>'HECVAT - Full | Vendor Response'!A106</f>
        <v>AAAI-13</v>
      </c>
      <c r="B100" s="25" t="str">
        <f>VLOOKUP($A100,Questions!$B$3:$I$256,2,FALSE)</f>
        <v>Does your application automatically lock the session or log-out an account after a period of inactivity?</v>
      </c>
      <c r="C100" s="25" t="str">
        <f>VLOOKUP($A100,Questions!$B$3:$I$256,7,FALSE)</f>
        <v>This is a question to ensure account integrity and institutional data confidentiality.</v>
      </c>
      <c r="D100" s="25" t="str">
        <f>VLOOKUP($A100,Questions!$B$3:$I$256,8,FALSE)</f>
        <v>Follow-up inquiries for inactivity protections will be institution/implementation specific.</v>
      </c>
    </row>
    <row r="101" spans="1:5" ht="83.1" customHeight="1" x14ac:dyDescent="0.2">
      <c r="A101" s="25" t="str">
        <f>'HECVAT - Full | Vendor Response'!A107</f>
        <v>AAAI-14</v>
      </c>
      <c r="B101" s="25" t="str">
        <f>VLOOKUP($A101,Questions!$B$3:$I$256,2,FALSE)</f>
        <v>Are there any passwords/passphrases hard-coded into your systems or products?</v>
      </c>
      <c r="C101" s="25" t="str">
        <f>VLOOKUP($A101,Questions!$B$3:$I$256,7,FALSE)</f>
        <v xml:space="preserve">The response to this question can reveal the use (or not) of coding best practices. If passwords/passphrases are hard-coded into systems/productions, the vendor should provide robust details supporting why this is required. </v>
      </c>
      <c r="D101" s="25" t="str">
        <f>VLOOKUP($A101,Questions!$B$3:$I$256,8,FALSE)</f>
        <v>Vague responses to this question should be met with concern. Repeat the question if first answer insufficiently - ask pointedly to ensure the vendor is not misunderstood.</v>
      </c>
    </row>
    <row r="102" spans="1:5" ht="112.35" customHeight="1" x14ac:dyDescent="0.2">
      <c r="A102" s="25" t="str">
        <f>'HECVAT - Full | Vendor Response'!A110</f>
        <v>AAAI-17</v>
      </c>
      <c r="B102" s="25" t="str">
        <f>VLOOKUP($A102,Questions!$B$3:$I$256,2,FALSE)</f>
        <v>Are audit logs available that include AT LEAST all of the following: login, logout, actions performed, and source IP address?</v>
      </c>
      <c r="C102" s="25"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2" s="25"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5" ht="128.25" x14ac:dyDescent="0.2">
      <c r="A103" s="25" t="str">
        <f>'HECVAT - Full | Vendor Response'!A111</f>
        <v>AAAI-18</v>
      </c>
      <c r="B103" s="25" t="str">
        <f>VLOOKUP($A103,Questions!$B$3:$I$256,2,FALSE)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3" s="25" t="str">
        <f>VLOOKUP($A103,Questions!$B$3:$I$256,7,FALSE)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v>
      </c>
      <c r="D103" s="25" t="str">
        <f>VLOOKUP($A103,Questions!$B$3:$I$256,8,FALSE)</f>
        <v>If a weak response is given to this answer, it is appropriate to ask directed answers to get specific information. Ensure that questions are targeted to ensure responses will come from the appropriate party within the vendor.</v>
      </c>
    </row>
    <row r="104" spans="1:5" ht="96" customHeight="1" x14ac:dyDescent="0.2">
      <c r="A104" s="25" t="str">
        <f>'HECVAT - Full | Vendor Response'!A112</f>
        <v>AAAI-19</v>
      </c>
      <c r="B104" s="25" t="str">
        <f>VLOOKUP($A104,Questions!$B$3:$I$256,2,FALSE)</f>
        <v>Describe or provide a reference to the retention period for those logs, how logs are protected, and whether they are accessible to the customer (and if so, how).</v>
      </c>
      <c r="C104" s="25" t="str">
        <f>VLOOKUP($A104,Questions!$B$3:$I$256,7,FALSE)</f>
        <v>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v>
      </c>
      <c r="D104" s="25" t="str">
        <f>VLOOKUP($A104,Questions!$B$3:$I$256,8,FALSE)</f>
        <v>Follow-up inquiries for logging details will be institution/implementation specific.</v>
      </c>
      <c r="E104" s="273" t="s">
        <v>3233</v>
      </c>
    </row>
    <row r="105" spans="1:5" ht="36" customHeight="1" x14ac:dyDescent="0.2">
      <c r="A105" s="331" t="str">
        <f>IF(OR($C$28="No",$C$31="Yes"),"BCP - Respond to as many questions below as possible.","Business Continuity Plan")</f>
        <v>Business Continuity Plan</v>
      </c>
      <c r="B105" s="331"/>
      <c r="C105" s="20" t="str">
        <f>$C$23</f>
        <v>Reason for Question</v>
      </c>
      <c r="D105" s="20" t="str">
        <f>$D$23</f>
        <v>Follow-up Inquiries/Responses</v>
      </c>
    </row>
    <row r="106" spans="1:5" ht="72" customHeight="1" x14ac:dyDescent="0.2">
      <c r="A106" s="25" t="str">
        <f>'HECVAT - Full | Vendor Response'!A114</f>
        <v>BCPL-01</v>
      </c>
      <c r="B106" s="25" t="str">
        <f>VLOOKUP($A106,Questions!$B$3:$I$256,2,FALSE)</f>
        <v>Is an owner assigned who is responsible for the maintenance and review of the Business Continuity Plan?</v>
      </c>
      <c r="C106" s="25" t="str">
        <f>VLOOKUP($A106,Questions!$B$3:$I$256,7,FALSE)</f>
        <v>Having a BCP and maintaining/updating/testing a BCP are very different. Establishing a responsible party is fundamental to this process, and this question looks to verify that within the vendor.</v>
      </c>
      <c r="D106" s="25" t="str">
        <f>VLOOKUP($A106,Questions!$B$3:$I$256,8,FALSE)</f>
        <v>Follow-up inquiries for BCP responsible parties will be institution/implementation specific.</v>
      </c>
    </row>
    <row r="107" spans="1:5" ht="72" customHeight="1" x14ac:dyDescent="0.2">
      <c r="A107" s="25" t="str">
        <f>'HECVAT - Full | Vendor Response'!A115</f>
        <v>BCPL-02</v>
      </c>
      <c r="B107" s="25" t="str">
        <f>VLOOKUP($A107,Questions!$B$3:$I$256,2,FALSE)</f>
        <v>Is there a defined problem/issue escalation plan in your BCP for impacted clients?</v>
      </c>
      <c r="C107" s="25" t="str">
        <f>VLOOKUP($A107,Questions!$B$3:$I$256,7,FALSE)</f>
        <v>Notification expectations should be set early in the contract/assessment process. Timelines, correspondence medium, and playbook details are all aspects to keep in mind when assessing this response.</v>
      </c>
      <c r="D107" s="25" t="str">
        <f>VLOOKUP($A107,Questions!$B$3:$I$256,8,FALSE)</f>
        <v>If the vendor's response does not cover the details outlined in the reasoning, follow-up and get specific responses for each, as needed.</v>
      </c>
    </row>
    <row r="108" spans="1:5" ht="72" customHeight="1" x14ac:dyDescent="0.2">
      <c r="A108" s="25" t="str">
        <f>'HECVAT - Full | Vendor Response'!A116</f>
        <v>BCPL-03</v>
      </c>
      <c r="B108" s="25" t="str">
        <f>VLOOKUP($A108,Questions!$B$3:$I$256,2,FALSE)</f>
        <v>Is there a documented communication plan in your BCP for impacted clients?</v>
      </c>
      <c r="C108" s="25" t="str">
        <f>VLOOKUP($A108,Questions!$B$3:$I$256,7,FALSE)</f>
        <v>Notification expectations should be set early in the contract/assessment process. Timelines, correspondence medium, and playbook details are all aspects to keep in mind when assessing this response.</v>
      </c>
      <c r="D108" s="25" t="str">
        <f>VLOOKUP($A108,Questions!$B$3:$I$256,8,FALSE)</f>
        <v>If the vendor's response does not cover the details outlined in the reasoning, follow-up and get specific responses for each, as needed.</v>
      </c>
    </row>
    <row r="109" spans="1:5" ht="96" customHeight="1" x14ac:dyDescent="0.2">
      <c r="A109" s="25" t="str">
        <f>'HECVAT - Full | Vendor Response'!A117</f>
        <v>BCPL-04</v>
      </c>
      <c r="B109" s="25" t="str">
        <f>VLOOKUP($A109,Questions!$B$3:$I$256,2,FALSE)</f>
        <v>Are all components of the BCP reviewed at least annually and updated as needed to reflect change?</v>
      </c>
      <c r="C109" s="25" t="str">
        <f>VLOOKUP($A109,Questions!$B$3:$I$256,7,FALSE)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9" s="25" t="str">
        <f>VLOOKUP($A109,Questions!$B$3:$I$256,8,FALSE)</f>
        <v>If the vendor does not have a BCP, point them to https://www.sans.org/reading-room/whitepapers/recovery/business-continuity-planning-concept-operations-1653</v>
      </c>
    </row>
    <row r="110" spans="1:5" ht="99.75" x14ac:dyDescent="0.2">
      <c r="A110" s="25" t="str">
        <f>'HECVAT - Full | Vendor Response'!A118</f>
        <v>BCPL-05</v>
      </c>
      <c r="B110" s="25" t="str">
        <f>VLOOKUP($A110,Questions!$B$3:$I$256,2,FALSE)</f>
        <v>Are specific crisis management roles and responsibilities defined and documented?</v>
      </c>
      <c r="C110" s="25" t="str">
        <f>VLOOKUP($A110,Questions!$B$3:$I$256,7,FALSE)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10" s="25" t="str">
        <f>VLOOKUP($A110,Questions!$B$3:$I$256,8,FALSE)</f>
        <v>Follow-up inquiries for BCP roles and responsibility details will be institution/implementation specific.</v>
      </c>
    </row>
    <row r="111" spans="1:5" ht="83.1" customHeight="1" x14ac:dyDescent="0.2">
      <c r="A111" s="25" t="str">
        <f>'HECVAT - Full | Vendor Response'!A119</f>
        <v>BCPL-06</v>
      </c>
      <c r="B111" s="25" t="str">
        <f>VLOOKUP($A111,Questions!$B$3:$I$256,2,FALSE)</f>
        <v>Does your organization conduct training and awareness activities to validate its employees' understanding of their roles and responsibilities during a crisis?</v>
      </c>
      <c r="C111" s="25" t="str">
        <f>VLOOKUP($A111,Questions!$B$3:$I$256,7,FALSE)</f>
        <v>Understanding the maturity of a vendor's training and awareness program will indicate the value they place on protecting institutional data. BCP-related awareness training should be prevalent, continuous, and well-documented.</v>
      </c>
      <c r="D111" s="25" t="str">
        <f>VLOOKUP($A111,Questions!$B$3:$I$256,8,FALSE)</f>
        <v>If a vendor's BCP training and awareness activities are insufficient, inquire about other mandatory training, verify its scope, and confirm the training cycles.</v>
      </c>
    </row>
    <row r="112" spans="1:5" ht="85.5" x14ac:dyDescent="0.2">
      <c r="A112" s="25" t="str">
        <f>'HECVAT - Full | Vendor Response'!A120</f>
        <v>BCPL-07</v>
      </c>
      <c r="B112" s="25" t="str">
        <f>VLOOKUP($A112,Questions!$B$3:$I$256,2,FALSE)</f>
        <v>Does your organization have an alternative business site or a contracted Business Recovery provider?</v>
      </c>
      <c r="C112" s="25" t="str">
        <f>VLOOKUP($A112,Questions!$B$3:$I$256,7,FALSE)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2" s="25" t="str">
        <f>VLOOKUP($A112,Questions!$B$3:$I$256,8,FALSE)</f>
        <v>Follow-up inquiries for alternative business site practices will be institution/implementation specific.</v>
      </c>
    </row>
    <row r="113" spans="1:5" ht="83.1" customHeight="1" x14ac:dyDescent="0.2">
      <c r="A113" s="25" t="str">
        <f>'HECVAT - Full | Vendor Response'!A121</f>
        <v>BCPL-08</v>
      </c>
      <c r="B113" s="25" t="str">
        <f>VLOOKUP($A113,Questions!$B$3:$I$256,2,FALSE)</f>
        <v>Does your organization conduct an annual test of relocating to an alternate site for business recovery purposes?</v>
      </c>
      <c r="C113" s="25" t="str">
        <f>VLOOKUP($A113,Questions!$B$3:$I$256,7,FALSE)</f>
        <v>Testing a BCP is an important action that improves the efficiency and accuracy of a vendor's continuity plans. Vague responses to this question should be met with concern and appropriate follow-up, based on your institutions risk tolerance.</v>
      </c>
      <c r="D113" s="25" t="str">
        <f>VLOOKUP($A113,Questions!$B$3:$I$256,8,FALSE)</f>
        <v>If the vendor does not have a BCP, point them to https://www.sans.org/reading-room/whitepapers/recovery/business-continuity-planning-concept-operations-1653</v>
      </c>
    </row>
    <row r="114" spans="1:5" ht="96" customHeight="1" x14ac:dyDescent="0.2">
      <c r="A114" s="25" t="str">
        <f>'HECVAT - Full | Vendor Response'!A122</f>
        <v>BCPL-09</v>
      </c>
      <c r="B114" s="25" t="str">
        <f>VLOOKUP($A114,Questions!$B$3:$I$256,2,FALSE)</f>
        <v>Is this product a core service of your organization and, as such, the top priority during business continuity planning?</v>
      </c>
      <c r="C114" s="25" t="str">
        <f>VLOOKUP($A114,Questions!$B$3:$I$256,7,FALSE)</f>
        <v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v>
      </c>
      <c r="D114" s="25" t="str">
        <f>VLOOKUP($A114,Questions!$B$3:$I$256,8,FALSE)</f>
        <v>If it is not a core service, follow-up questions should be availability focused and institution/implementation specific.</v>
      </c>
    </row>
    <row r="115" spans="1:5" ht="54" customHeight="1" x14ac:dyDescent="0.2">
      <c r="A115" s="25" t="str">
        <f>'HECVAT - Full | Vendor Response'!A123</f>
        <v>BCPL-10</v>
      </c>
      <c r="B115" s="25" t="str">
        <f>VLOOKUP($A115,Questions!$B$3:$I$256,2,FALSE)</f>
        <v>Are all services that support your product fully redundant?</v>
      </c>
      <c r="C115" s="25" t="str">
        <f>VLOOKUP($A115,Questions!$B$3:$I$256,7,FALSE)</f>
        <v xml:space="preserve">In the context of the CIA triad, this question is focused on the availability of a system (or set of systems). </v>
      </c>
      <c r="D115" s="25" t="str">
        <f>VLOOKUP($A115,Questions!$B$3:$I$256,8,FALSE)</f>
        <v>The weight placed on the vendor's response will be specific to the institution's use case and software/product/service requirements.</v>
      </c>
      <c r="E115" s="273" t="s">
        <v>3233</v>
      </c>
    </row>
    <row r="116" spans="1:5" ht="36" customHeight="1" x14ac:dyDescent="0.2">
      <c r="A116" s="331" t="str">
        <f>IF($C$31="","Change Management",IF($C$31="Yes","Change Management - Optional based on QUALIFIER response.","Change Management"))</f>
        <v>Change Management</v>
      </c>
      <c r="B116" s="331"/>
      <c r="C116" s="20" t="str">
        <f>$C$23</f>
        <v>Reason for Question</v>
      </c>
      <c r="D116" s="20" t="str">
        <f>$D$23</f>
        <v>Follow-up Inquiries/Responses</v>
      </c>
    </row>
    <row r="117" spans="1:5" ht="57" x14ac:dyDescent="0.2">
      <c r="A117" s="25" t="str">
        <f>'HECVAT - Full | Vendor Response'!A125</f>
        <v>CHNG-01</v>
      </c>
      <c r="B117" s="25" t="str">
        <f>VLOOKUP($A117,Questions!$B$3:$I$256,2,FALSE)</f>
        <v>Does your Change Management process minimally include authorization, impact analysis, testing, and validation before moving changes to production?</v>
      </c>
      <c r="C117" s="25" t="str">
        <f>VLOOKUP($A117,Questions!$B$3:$I$256,7,FALSE)</f>
        <v>This question outlines a mature Change Management process.  Changes should be analyzed for impact, officially approved, tested, and performed by authorized users.</v>
      </c>
      <c r="D117" s="25" t="str">
        <f>VLOOKUP($A117,Questions!$B$3:$I$256,8,FALSE)</f>
        <v>If the vendor's response does not cover the details outlined in the reasoning, follow-up and get specific responses, as needed.</v>
      </c>
    </row>
    <row r="118" spans="1:5" ht="80.099999999999994" customHeight="1" x14ac:dyDescent="0.2">
      <c r="A118" s="25" t="str">
        <f>'HECVAT - Full | Vendor Response'!A126</f>
        <v>CHNG-02</v>
      </c>
      <c r="B118" s="25" t="str">
        <f>VLOOKUP($A118,Questions!$B$3:$I$256,2,FALSE)</f>
        <v>Does your Change Management process also verify that all required third-party libraries and dependencies are still supported with each major change?</v>
      </c>
      <c r="C118" s="25" t="str">
        <f>VLOOKUP($A118,Questions!$B$3:$I$256,7,FALSE)</f>
        <v>This question is fundamentally about supply chain. The vendor should be able to document its procedures around tracking third-party maintained libraries.</v>
      </c>
      <c r="D118" s="25" t="str">
        <f>VLOOKUP($A118,Questions!$B$3:$I$256,8,FALSE)</f>
        <v>If the vendor's response does not cover the details outlined in the reasoning, follow-up and get specific responses for each, as needed.</v>
      </c>
    </row>
    <row r="119" spans="1:5" ht="72" customHeight="1" x14ac:dyDescent="0.2">
      <c r="A119" s="25" t="str">
        <f>'HECVAT - Full | Vendor Response'!A127</f>
        <v>CHNG-03</v>
      </c>
      <c r="B119" s="25" t="str">
        <f>VLOOKUP($A119,Questions!$B$3:$I$256,2,FALSE)</f>
        <v>Will the institution be notified of major changes to your environment that could impact the institution's security posture?</v>
      </c>
      <c r="C119" s="25" t="str">
        <f>VLOOKUP($A119,Questions!$B$3:$I$256,7,FALSE)</f>
        <v>Notification expectations should be set earlier in the contract/assessment process. Timelines, correspondence medium, and playbook details are all aspects to keep in mind when assessing this response.</v>
      </c>
      <c r="D119" s="25" t="str">
        <f>VLOOKUP($A119,Questions!$B$3:$I$256,8,FALSE)</f>
        <v>If the vendor's response does not cover the details outlined in the reasoning, follow-up and get specific responses for each, as needed.</v>
      </c>
    </row>
    <row r="120" spans="1:5" ht="114" x14ac:dyDescent="0.2">
      <c r="A120" s="25" t="str">
        <f>'HECVAT - Full | Vendor Response'!A128</f>
        <v>CHNG-04</v>
      </c>
      <c r="B120" s="25" t="str">
        <f>VLOOKUP($A120,Questions!$B$3:$I$256,2,FALSE)</f>
        <v>Do clients have the option to not participate in or postpone an upgrade to a new release?</v>
      </c>
      <c r="C120" s="25" t="str">
        <f>VLOOKUP($A120,Questions!$B$3:$I$256,7,FALSE)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v>
      </c>
      <c r="D120" s="25" t="str">
        <f>VLOOKUP($A120,Questions!$B$3:$I$256,8,FALSE)</f>
        <v>Follow-up inquiries for software/product/service version releases will be institution/implementation specific.</v>
      </c>
    </row>
    <row r="121" spans="1:5" ht="64.349999999999994" customHeight="1" x14ac:dyDescent="0.2">
      <c r="A121" s="25" t="str">
        <f>'HECVAT - Full | Vendor Response'!A129</f>
        <v>CHNG-05</v>
      </c>
      <c r="B121" s="25" t="str">
        <f>VLOOKUP($A121,Questions!$B$3:$I$256,2,FALSE)</f>
        <v>Do you have a fully implemented solution support strategy that defines how many concurrent versions you support?</v>
      </c>
      <c r="C121" s="25" t="str">
        <f>VLOOKUP($A121,Questions!$B$3:$I$256,7,FALSE)</f>
        <v xml:space="preserve">Supporting multiple versions of a product is challenging. Understanding the vendor’s strategy and resources will provide insight into their ability to adequately support their customers.  </v>
      </c>
      <c r="D121" s="25" t="str">
        <f>VLOOKUP($A121,Questions!$B$3:$I$256,8,FALSE)</f>
        <v>Follow-up inquiries for the vendor’s support of concurrent versions will be institution/implementation specific.</v>
      </c>
    </row>
    <row r="122" spans="1:5" ht="85.5" x14ac:dyDescent="0.2">
      <c r="A122" s="25" t="str">
        <f>'HECVAT - Full | Vendor Response'!A130</f>
        <v>CHNG-06</v>
      </c>
      <c r="B122" s="25" t="str">
        <f>VLOOKUP($A122,Questions!$B$3:$I$256,2,FALSE)</f>
        <v>Does the system support client customizations from one release to another?</v>
      </c>
      <c r="C122" s="25" t="str">
        <f>VLOOKUP($A122,Questions!$B$3:$I$256,7,FALSE)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2" s="25" t="str">
        <f>VLOOKUP($A122,Questions!$B$3:$I$256,8,FALSE)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3" spans="1:5" ht="92.25" customHeight="1" x14ac:dyDescent="0.2">
      <c r="A123" s="25" t="str">
        <f>'HECVAT - Full | Vendor Response'!A131</f>
        <v>CHNG-07</v>
      </c>
      <c r="B123" s="25" t="str">
        <f>VLOOKUP($A123,Questions!$B$3:$I$256,2,FALSE)</f>
        <v>Do you have a release schedule for product updates?</v>
      </c>
      <c r="C123" s="25" t="str">
        <f>VLOOKUP($A123,Questions!$B$3:$I$256,7,FALSE)</f>
        <v xml:space="preserve">Answers to this question will reveal the vendor’s ability to plan in the short term. This is valuable information for customers so they can anticipate updates and potential bug fixes. </v>
      </c>
      <c r="D123" s="25" t="str">
        <f>VLOOKUP($A123,Questions!$B$3:$I$256,8,FALSE)</f>
        <v>Follow-up inquiries for the vendor’s product update practices will be institution/implementation specific.</v>
      </c>
    </row>
    <row r="124" spans="1:5" ht="64.349999999999994" customHeight="1" x14ac:dyDescent="0.2">
      <c r="A124" s="25" t="str">
        <f>'HECVAT - Full | Vendor Response'!A132</f>
        <v>CHNG-08</v>
      </c>
      <c r="B124" s="25" t="str">
        <f>VLOOKUP($A124,Questions!$B$3:$I$256,2,FALSE)</f>
        <v>Do you have a technology roadmap, for at least the next two years, for enhancements and bug fixes for the product/service being assessed?</v>
      </c>
      <c r="C124" s="25" t="str">
        <f>VLOOKUP($A124,Questions!$B$3:$I$256,7,FALSE)</f>
        <v>Answers to this question will reveal the vendor’s ability to plan for the future of their product.</v>
      </c>
      <c r="D124" s="25" t="str">
        <f>VLOOKUP($A124,Questions!$B$3:$I$256,8,FALSE)</f>
        <v>Follow-up inquiries for the vendor’s technology planning practices will be institution/implementation specific.</v>
      </c>
    </row>
    <row r="125" spans="1:5" ht="114" x14ac:dyDescent="0.2">
      <c r="A125" s="25" t="str">
        <f>'HECVAT - Full | Vendor Response'!A133</f>
        <v>CHNG-09</v>
      </c>
      <c r="B125" s="25" t="str">
        <f>VLOOKUP($A125,Questions!$B$3:$I$256,2,FALSE)</f>
        <v>Is institutional involvement (i.e., technically or organizationally) required during product updates?</v>
      </c>
      <c r="C125" s="25" t="str">
        <f>VLOOKUP($A125,Questions!$B$3:$I$256,7,FALSE)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5" s="25" t="str">
        <f>VLOOKUP($A125,Questions!$B$3:$I$256,8,FALSE)</f>
        <v>Vague responses to this question should be investigated further. Ask for additional documentation for customer responsibilities (in the context of information technology/security).</v>
      </c>
    </row>
    <row r="126" spans="1:5" ht="57" x14ac:dyDescent="0.2">
      <c r="A126" s="25" t="str">
        <f>'HECVAT - Full | Vendor Response'!A134</f>
        <v>CHNG-10</v>
      </c>
      <c r="B126" s="25" t="str">
        <f>VLOOKUP($A126,Questions!$B$3:$I$256,2,FALSE)</f>
        <v>Do you have policy and procedure, currently implemented, managing how critical patches are applied to all systems and applications?</v>
      </c>
      <c r="C126" s="25" t="str">
        <f>VLOOKUP($A126,Questions!$B$3:$I$256,7,FALSE)</f>
        <v>Answers to this question will reveal the vendor’s knowledge of their IT assets and their ability to respond to notifications about their systems and software.</v>
      </c>
      <c r="D126" s="25" t="str">
        <f>VLOOKUP($A126,Questions!$B$3:$I$256,8,FALSE)</f>
        <v>Follow-up inquiries for the vendor’s patching practices will be institution/implementation specific.</v>
      </c>
    </row>
    <row r="127" spans="1:5" ht="99.75" x14ac:dyDescent="0.2">
      <c r="A127" s="25" t="str">
        <f>'HECVAT - Full | Vendor Response'!A135</f>
        <v>CHNG-11</v>
      </c>
      <c r="B127" s="25" t="str">
        <f>VLOOKUP($A127,Questions!$B$3:$I$256,2,FALSE)</f>
        <v>Do you have policy and procedure, currently implemented, guiding how security risks are mitigated until patches can be applied?</v>
      </c>
      <c r="C127" s="25" t="str">
        <f>VLOOKUP($A127,Questions!$B$3:$I$256,7,FALSE)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7" s="25" t="str">
        <f>VLOOKUP($A127,Questions!$B$3:$I$256,8,FALSE)</f>
        <v>Follow-up inquiries for the vendors patching practices will be institution/implementation specific.</v>
      </c>
    </row>
    <row r="128" spans="1:5" ht="85.5" x14ac:dyDescent="0.2">
      <c r="A128" s="25" t="str">
        <f>'HECVAT - Full | Vendor Response'!A136</f>
        <v>CHNG-12</v>
      </c>
      <c r="B128" s="25" t="str">
        <f>VLOOKUP($A128,Questions!$B$3:$I$256,2,FALSE)</f>
        <v>Are upgrades or system changes installed during off-peak hours or in a manner that does not impact the customer?</v>
      </c>
      <c r="C128" s="25" t="str">
        <f>VLOOKUP($A128,Questions!$B$3:$I$256,7,FALSE)</f>
        <v>Restricting system updates to a standard maintenance timeframe is important for ensuring that changes to production systems do not impact operations.  It’s also important for troubleshooting any problems that may occur as a result of the changes.</v>
      </c>
      <c r="D128" s="25" t="str">
        <f>VLOOKUP($A128,Questions!$B$3:$I$256,8,FALSE)</f>
        <v>If the vendor's response does not cover the details outlined in the reasoning, follow-up and get specific responses, as needed.</v>
      </c>
    </row>
    <row r="129" spans="1:5" ht="71.25" x14ac:dyDescent="0.2">
      <c r="A129" s="25" t="str">
        <f>'HECVAT - Full | Vendor Response'!A137</f>
        <v>CHNG-13</v>
      </c>
      <c r="B129" s="25" t="str">
        <f>VLOOKUP($A129,Questions!$B$3:$I$256,2,FALSE)</f>
        <v>Do procedures exist to provide that emergency changes are documented and authorized (including after-the-fact approval)?</v>
      </c>
      <c r="C129" s="25" t="str">
        <f>VLOOKUP($A129,Questions!$B$3:$I$256,7,FALSE)</f>
        <v xml:space="preserve">In the context of the CIA triad, this question is focused on system integrity, ensuring that system changes are only executed by authorized users. In the event of emergency changes, accountability and post-action review is expected. </v>
      </c>
      <c r="D129" s="25" t="str">
        <f>VLOOKUP($A129,Questions!$B$3:$I$256,8,FALSE)</f>
        <v>Follow-up with a robust question set if a vendor cannot clearly state full control of the integrity of their system(s).</v>
      </c>
    </row>
    <row r="130" spans="1:5" ht="114" x14ac:dyDescent="0.2">
      <c r="A130" s="25" t="str">
        <f>'HECVAT - Full | Vendor Response'!A138</f>
        <v>CHNG-14</v>
      </c>
      <c r="B130" s="25" t="str">
        <f>VLOOKUP($A130,Questions!$B$3:$I$256,2,FALSE)</f>
        <v>Do you have an implemented system configuration management process? (e.g.,secure "gold" images, etc.)</v>
      </c>
      <c r="C130" s="25" t="str">
        <f>VLOOKUP($A130,Questions!$B$3:$I$256,7,FALSE)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30" s="25" t="str">
        <f>VLOOKUP($A130,Questions!$B$3:$I$256,8,FALSE)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1" spans="1:5" ht="96" customHeight="1" x14ac:dyDescent="0.2">
      <c r="A131" s="25" t="str">
        <f>'HECVAT - Full | Vendor Response'!A139</f>
        <v>CHNG-15</v>
      </c>
      <c r="B131" s="25" t="str">
        <f>VLOOKUP($A131,Questions!$B$3:$I$256,2,FALSE)</f>
        <v>Do you have a systems management and configuration strategy that encompasses servers, appliances, cloud services, applications, and mobile devices (company and employee owned)?</v>
      </c>
      <c r="C131" s="25" t="str">
        <f>VLOOKUP($A131,Questions!$B$3:$I$256,7,FALSE)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31" s="25" t="str">
        <f>VLOOKUP($A131,Questions!$B$3:$I$256,8,FALSE)</f>
        <v>Follow up with a robust question set if the vendor cannot clearly state full control of the integrity of their system(s). Questions about administrator access on end-user devices and other maintenance and patching type questions are appropriate.</v>
      </c>
      <c r="E131" s="273" t="s">
        <v>3233</v>
      </c>
    </row>
    <row r="132" spans="1:5" ht="36" customHeight="1" x14ac:dyDescent="0.2">
      <c r="A132" s="331" t="str">
        <f>IF($C$31="","Data",IF($C$31="Yes","Data - Optional based on QUALIFIER response.","Data"))</f>
        <v>Data</v>
      </c>
      <c r="B132" s="331"/>
      <c r="C132" s="20" t="str">
        <f>$C$23</f>
        <v>Reason for Question</v>
      </c>
      <c r="D132" s="20" t="str">
        <f>$D$23</f>
        <v>Follow-up Inquiries/Responses</v>
      </c>
    </row>
    <row r="133" spans="1:5" ht="128.25" x14ac:dyDescent="0.2">
      <c r="A133" s="25" t="str">
        <f>'HECVAT - Full | Vendor Response'!A141</f>
        <v>DATA-01</v>
      </c>
      <c r="B133" s="25" t="str">
        <f>VLOOKUP($A133,Questions!$B$3:$I$256,2,FALSE)</f>
        <v>Does the environment provide for dedicated single-tenant capabilities? If not, describe how your product or environment separates data from different customers (e.g., logically, physically, single tenancy, multi-tenancy).</v>
      </c>
      <c r="C133" s="25" t="str">
        <f>VLOOKUP($A133,Questions!$B$3:$I$256,7,FALSE)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3" s="25" t="str">
        <f>VLOOKUP($A133,Questions!$B$3:$I$256,8,FALSE)</f>
        <v>Follow-up inquiries for dedicated single-tenant capabilities will be institution/implementation specific.</v>
      </c>
      <c r="E133" s="230"/>
    </row>
    <row r="134" spans="1:5" ht="74.25" customHeight="1" x14ac:dyDescent="0.2">
      <c r="A134" s="25" t="str">
        <f>'HECVAT - Full | Vendor Response'!A142</f>
        <v>DATA-02</v>
      </c>
      <c r="B134" s="25" t="str">
        <f>VLOOKUP($A134,Questions!$B$3:$I$256,2,FALSE)</f>
        <v>Will the institution's data be stored on any devices (database servers, file servers, SAN, NAS, etc.) configured with non-RFC 1918/4193 (i.e., publicly routable) IP addresses?</v>
      </c>
      <c r="C134" s="25" t="str">
        <f>VLOOKUP($A134,Questions!$B$3:$I$256,7,FALSE)</f>
        <v>Systems that are directly exposed to public internet resources are at greater risk than those that are not. Understanding the requirements for this configuration is important, particularly when assessing compensating controls.</v>
      </c>
      <c r="D134" s="25" t="str">
        <f>VLOOKUP($A134,Questions!$B$3:$I$256,8,FALSE)</f>
        <v>Ask the vendor about their infrastructure and if there is a solution that eliminates the need for this environment.</v>
      </c>
    </row>
    <row r="135" spans="1:5" ht="68.099999999999994" customHeight="1" x14ac:dyDescent="0.2">
      <c r="A135" s="25" t="str">
        <f>'HECVAT - Full | Vendor Response'!A143</f>
        <v>DATA-03</v>
      </c>
      <c r="B135" s="25" t="str">
        <f>VLOOKUP($A135,Questions!$B$3:$I$256,2,FALSE)</f>
        <v>Is sensitive data encrypted, using secure protocols/algorithms, in transport? (e.g., system-to-client)</v>
      </c>
      <c r="C135" s="25" t="str">
        <f>VLOOKUP($A135,Questions!$B$3:$I$256,7,FALSE)</f>
        <v>The need for encryption in transport is unique to your institution's implementation of a system. In particular, the data flow between the system and the end-users of the software/product/service.</v>
      </c>
      <c r="D135" s="25" t="str">
        <f>VLOOKUP($A135,Questions!$B$3:$I$256,8,FALSE)</f>
        <v>Follow-up inquiries for data encryption between the system and end-users will be institution/implementation specific.</v>
      </c>
    </row>
    <row r="136" spans="1:5" ht="68.099999999999994" customHeight="1" x14ac:dyDescent="0.2">
      <c r="A136" s="25" t="str">
        <f>'HECVAT - Full | Vendor Response'!A144</f>
        <v>DATA-04</v>
      </c>
      <c r="B136" s="25" t="str">
        <f>VLOOKUP($A136,Questions!$B$3:$I$256,2,FALSE)</f>
        <v>Is sensitive data encrypted, using secure protocols/algorithms, in storage? (e.g., disk encryption, at-rest, files, and within a running database)</v>
      </c>
      <c r="C136" s="25" t="str">
        <f>VLOOKUP($A136,Questions!$B$3:$I$256,7,FALSE)</f>
        <v>The need for encryption at-rest is unique to your institution's implementation of a system. In particular, system components, architectures, and data flows all factor into the need for this control.</v>
      </c>
      <c r="D136" s="25" t="str">
        <f>VLOOKUP($A136,Questions!$B$3:$I$256,8,FALSE)</f>
        <v>Follow-up inquiries for data encryption at-rest will be institution/implementation specific.</v>
      </c>
    </row>
    <row r="137" spans="1:5" ht="85.5" x14ac:dyDescent="0.2">
      <c r="A137" s="25" t="str">
        <f>'HECVAT - Full | Vendor Response'!A145</f>
        <v>DATA-05</v>
      </c>
      <c r="B137" s="25" t="str">
        <f>VLOOKUP($A137,Questions!$B$3:$I$256,2,FALSE)</f>
        <v>Do all cryptographic modules in use in your product conform to the Federal Information Processing Standards (FIPS PUB 140-3)?</v>
      </c>
      <c r="C137" s="25" t="str">
        <f>VLOOKUP($A137,Questions!$B$3:$I$256,7,FALSE)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137" s="25" t="str">
        <f>VLOOKUP($A137,Questions!$B$3:$I$256,8,FALSE)</f>
        <v xml:space="preserve">If the vendor cannot accommodate open standards encryption requirements, direct them to NIST's Cryptographic Standards and Guidelines document at https://csrc.nist.gov/Projects/Cryptographic-Standards-and-Guidelines </v>
      </c>
    </row>
    <row r="138" spans="1:5" ht="71.25" x14ac:dyDescent="0.2">
      <c r="A138" s="25" t="str">
        <f>'HECVAT - Full | Vendor Response'!A146</f>
        <v>DATA-06</v>
      </c>
      <c r="B138" s="25" t="str">
        <f>VLOOKUP($A138,Questions!$B$3:$I$256,2,FALSE)</f>
        <v>At the completion of this contract, will data be returned to the institution and deleted from all your systems and archives?</v>
      </c>
      <c r="C138" s="25"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25" t="str">
        <f>VLOOKUP($A138,Questions!$B$3:$I$256,8,FALSE)</f>
        <v>A vendor's response should be clear and concise. Be wary of vague responses to this questions and inquire about export specifics, as needed.</v>
      </c>
    </row>
    <row r="139" spans="1:5" ht="71.25" x14ac:dyDescent="0.2">
      <c r="A139" s="25" t="str">
        <f>'HECVAT - Full | Vendor Response'!A147</f>
        <v>DATA-07</v>
      </c>
      <c r="B139" s="25" t="str">
        <f>VLOOKUP($A139,Questions!$B$3:$I$256,2,FALSE)</f>
        <v>Will the institution's data be available within the system for a period of time at the completion of this contract?</v>
      </c>
      <c r="C139" s="25" t="str">
        <f>VLOOKUP($A139,Questions!$B$3:$I$256,7,FALSE)</f>
        <v>When cancelling a software/product/service, an institution will commonly want all institutional data that was provided to a vendor. This questions allows the vendor to state their general practices when a customer leaves their environment.</v>
      </c>
      <c r="D139" s="25" t="str">
        <f>VLOOKUP($A139,Questions!$B$3:$I$256,8,FALSE)</f>
        <v>A vendor's response should be clear and concise. Be wary of vague responses to this questions and inquire about export specifics, as needed.</v>
      </c>
    </row>
    <row r="140" spans="1:5" ht="76.5" customHeight="1" x14ac:dyDescent="0.2">
      <c r="A140" s="25" t="str">
        <f>'HECVAT - Full | Vendor Response'!A148</f>
        <v>DATA-08</v>
      </c>
      <c r="B140" s="25" t="str">
        <f>VLOOKUP($A140,Questions!$B$3:$I$256,2,FALSE)</f>
        <v>Can the institution extract a full or partial backup of data?</v>
      </c>
      <c r="C140" s="25" t="str">
        <f>VLOOKUP($A140,Questions!$B$3:$I$256,7,FALSE)</f>
        <v>When cancelling a software/product/service, an institution will commonly want all institutional data that was provided to a vendor. The vendor's response should verify if the institution can extract data or if it is a manual extraction by vendor staff.</v>
      </c>
      <c r="D140" s="25" t="str">
        <f>VLOOKUP($A140,Questions!$B$3:$I$256,8,FALSE)</f>
        <v>A vendor's response should be clear and concise. Be wary of vague responses to this questions and inquire about export specifics, as needed.</v>
      </c>
    </row>
    <row r="141" spans="1:5" ht="85.5" x14ac:dyDescent="0.2">
      <c r="A141" s="25" t="str">
        <f>'HECVAT - Full | Vendor Response'!A149</f>
        <v>DATA-09</v>
      </c>
      <c r="B141" s="25" t="str">
        <f>VLOOKUP($A141,Questions!$B$3:$I$256,2,FALSE)</f>
        <v>Are ownership rights to all data, inputs, outputs, and metadata retained by the institution?</v>
      </c>
      <c r="C141" s="25" t="str">
        <f>VLOOKUP($A141,Questions!$B$3:$I$256,7,FALSE)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1" s="25" t="str">
        <f>VLOOKUP($A141,Questions!$B$3:$I$256,8,FALSE)</f>
        <v>If a vendor's response is unsatisfactory, engage institutional counsel to appropriately address any ownership concerns.</v>
      </c>
    </row>
    <row r="142" spans="1:5" ht="71.25" x14ac:dyDescent="0.2">
      <c r="A142" s="25" t="str">
        <f>'HECVAT - Full | Vendor Response'!A150</f>
        <v>DATA-10</v>
      </c>
      <c r="B142" s="25" t="str">
        <f>VLOOKUP($A142,Questions!$B$3:$I$256,2,FALSE)</f>
        <v>Are these rights retained even through a provider acquisition or bankruptcy event?</v>
      </c>
      <c r="C142" s="25" t="str">
        <f>VLOOKUP($A142,Questions!$B$3:$I$256,7,FALSE)</f>
        <v>This question clarifies the position of the institution in the case of acquisition or bankruptcy. Expect clear responses to this question. If they are vague, be sure to follow up based on institutional counsel guidance.</v>
      </c>
      <c r="D142" s="25" t="str">
        <f>VLOOKUP($A142,Questions!$B$3:$I$256,8,FALSE)</f>
        <v>If a vendor's response is unsatisfactory, engage institutional counsel to appropriately address any ownership concerns.</v>
      </c>
    </row>
    <row r="143" spans="1:5" ht="92.25" customHeight="1" x14ac:dyDescent="0.2">
      <c r="A143" s="25" t="str">
        <f>'HECVAT - Full | Vendor Response'!A151</f>
        <v>DATA-11</v>
      </c>
      <c r="B143" s="25" t="str">
        <f>VLOOKUP($A143,Questions!$B$3:$I$256,2,FALSE)</f>
        <v>In the event of imminent bankruptcy, closing of business, or retirement of service, will you provide 90 days for customers to get their data out of the system and migrate applications?</v>
      </c>
      <c r="C143" s="25" t="str">
        <f>VLOOKUP($A143,Questions!$B$3:$I$256,7,FALSE)</f>
        <v>This question clarifies the position of the institution in the case of acquisition or bankruptcy. Expect clear responses to this question. If they are vague, be sure to follow up based on institutional counsel guidance.</v>
      </c>
      <c r="D143" s="25" t="str">
        <f>VLOOKUP($A143,Questions!$B$3:$I$256,8,FALSE)</f>
        <v>If a vendor's response is unsatisfactory, engage institutional counsel to appropriately address any ownership concerns.</v>
      </c>
    </row>
    <row r="144" spans="1:5" ht="85.5" x14ac:dyDescent="0.2">
      <c r="A144" s="25" t="str">
        <f>'HECVAT - Full | Vendor Response'!A152</f>
        <v>DATA-12</v>
      </c>
      <c r="B144" s="25" t="str">
        <f>VLOOKUP($A144,Questions!$B$3:$I$256,2,FALSE)</f>
        <v>Are involatile backup copies made according to predefined schedules and securely stored and protected?</v>
      </c>
      <c r="C144" s="25" t="str">
        <f>VLOOKUP($A144,Questions!$B$3:$I$256,7,FALSE)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4" s="25" t="str">
        <f>VLOOKUP($A144,Questions!$B$3:$I$256,8,FALSE)</f>
        <v>An institution's use case will drive the requirements for backup strategy. Ensure that the institution's use case and risk tolerance can be met by vendor systems.</v>
      </c>
    </row>
    <row r="145" spans="1:5" ht="64.5" customHeight="1" x14ac:dyDescent="0.2">
      <c r="A145" s="25" t="str">
        <f>'HECVAT - Full | Vendor Response'!A153</f>
        <v>DATA-13</v>
      </c>
      <c r="B145" s="25" t="str">
        <f>VLOOKUP($A145,Questions!$B$3:$I$256,2,FALSE)</f>
        <v>Do current backups include all operating system software, utilities, security software, application software, and data files necessary for recovery?</v>
      </c>
      <c r="C145" s="25" t="str">
        <f>VLOOKUP($A145,Questions!$B$3:$I$256,7,FALSE)</f>
        <v>The purpose of this question is to define the scope of backup operations and the scope at which a vendor may readily recover when backup restoration is required.</v>
      </c>
      <c r="D145" s="25" t="str">
        <f>VLOOKUP($A145,Questions!$B$3:$I$256,8,FALSE)</f>
        <v>Follow-up inquiries for backup content scope will be institution/implementation specific.</v>
      </c>
    </row>
    <row r="146" spans="1:5" ht="85.5" x14ac:dyDescent="0.2">
      <c r="A146" s="25" t="str">
        <f>'HECVAT - Full | Vendor Response'!A154</f>
        <v>DATA-14</v>
      </c>
      <c r="B146" s="25" t="str">
        <f>VLOOKUP($A146,Questions!$B$3:$I$256,2,FALSE)</f>
        <v>Are you performing off-site backups? (i.e., digitally moved off site)</v>
      </c>
      <c r="C146" s="25" t="str">
        <f>VLOOKUP($A146,Questions!$B$3:$I$256,7,FALSE)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6" s="25" t="str">
        <f>VLOOKUP($A146,Questions!$B$3:$I$256,8,FALSE)</f>
        <v>Follow-up inquiries for offsite, digital backups will be institution/implementation specific.</v>
      </c>
    </row>
    <row r="147" spans="1:5" ht="80.25" customHeight="1" x14ac:dyDescent="0.2">
      <c r="A147" s="25" t="str">
        <f>'HECVAT - Full | Vendor Response'!A155</f>
        <v>DATA-15</v>
      </c>
      <c r="B147" s="25" t="str">
        <f>VLOOKUP($A147,Questions!$B$3:$I$256,2,FALSE)</f>
        <v>Are physical backups taken off site? (i.e., physically moved off site)</v>
      </c>
      <c r="C147" s="25" t="str">
        <f>VLOOKUP($A147,Questions!$B$3:$I$256,7,FALSE)</f>
        <v xml:space="preserve">When data is moved physically (e.g.,HDD, print, etc.) off-site, the policies and implemented procedures are important to know. Unencrypted data taken outside secured areas introduces unnecessary risks. </v>
      </c>
      <c r="D147" s="25" t="str">
        <f>VLOOKUP($A147,Questions!$B$3:$I$256,8,FALSE)</f>
        <v>Follow-up inquiries for offsite, physical backups will be institution/implementation specific.</v>
      </c>
    </row>
    <row r="148" spans="1:5" ht="85.5" x14ac:dyDescent="0.2">
      <c r="A148" s="25" t="str">
        <f>'HECVAT - Full | Vendor Response'!A156</f>
        <v>DATA-16</v>
      </c>
      <c r="B148" s="25" t="str">
        <f>VLOOKUP($A148,Questions!$B$3:$I$256,2,FALSE)</f>
        <v>Do backups containing the institution's data ever leave the institution's data zone either physically or via network routing?</v>
      </c>
      <c r="C148" s="25" t="str">
        <f>VLOOKUP($A148,Questions!$B$3:$I$256,7,FALSE)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8" s="25" t="str">
        <f>VLOOKUP($A148,Questions!$B$3:$I$256,8,FALSE)</f>
        <v>Follow-up inquiries for data backup procedures/practices will be institution/implementation specific.</v>
      </c>
    </row>
    <row r="149" spans="1:5" ht="71.25" x14ac:dyDescent="0.2">
      <c r="A149" s="25" t="str">
        <f>'HECVAT - Full | Vendor Response'!A157</f>
        <v>DATA-17</v>
      </c>
      <c r="B149" s="25" t="str">
        <f>VLOOKUP($A149,Questions!$B$3:$I$256,2,FALSE)</f>
        <v>Are data backups encrypted?</v>
      </c>
      <c r="C149" s="25" t="str">
        <f>VLOOKUP($A149,Questions!$B$3:$I$256,7,FALSE)</f>
        <v>The need for encryption at rest (for backups) is unique to your institution's implementation of a system. In particular, system components, architectures, and data flows all factor into the need for this control.</v>
      </c>
      <c r="D149" s="25" t="str">
        <f>VLOOKUP($A149,Questions!$B$3:$I$256,8,FALSE)</f>
        <v>Follow-up inquiries for data backup encryption at-rest will be institution/implementation specific.</v>
      </c>
    </row>
    <row r="150" spans="1:5" ht="114" x14ac:dyDescent="0.2">
      <c r="A150" s="25" t="str">
        <f>'HECVAT - Full | Vendor Response'!A158</f>
        <v>DATA-18</v>
      </c>
      <c r="B150" s="25" t="str">
        <f>VLOOKUP($A150,Questions!$B$3:$I$256,2,FALSE)</f>
        <v>Do you have a cryptographic key management process (generation, exchange, storage, safeguards, use, vetting, and replacement) that is documented and currently implemented, for all system components? (e.g., database, system, web, etc.)</v>
      </c>
      <c r="C150" s="25" t="str">
        <f>VLOOKUP($A150,Questions!$B$3:$I$256,7,FALSE)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50" s="25" t="str">
        <f>VLOOKUP($A150,Questions!$B$3:$I$256,8,FALSE)</f>
        <v>Follow up with the vendor to ensure that all components of the system are considered. This includes system-to-system, system-to-client, applications, system accounts, etc.</v>
      </c>
    </row>
    <row r="151" spans="1:5" ht="85.5" x14ac:dyDescent="0.2">
      <c r="A151" s="25" t="str">
        <f>'HECVAT - Full | Vendor Response'!A159</f>
        <v>DATA-19</v>
      </c>
      <c r="B151" s="25" t="str">
        <f>VLOOKUP($A151,Questions!$B$3:$I$256,2,FALSE)</f>
        <v>Do you have a media handling process that is documented and currently implemented that meets established business needs and regulatory requirements, including end-of-life, repurposing and data sanitization procedures?</v>
      </c>
      <c r="C151" s="25"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1" s="25" t="str">
        <f>VLOOKUP($A151,Questions!$B$3:$I$256,8,FALSE)</f>
        <v>Vague responses to this question should be investigated further. Ask for additional documentation and verify that procedure (and possibly training) exists to ensure proper media handling activity.</v>
      </c>
    </row>
    <row r="152" spans="1:5" ht="85.5" x14ac:dyDescent="0.2">
      <c r="A152" s="25" t="str">
        <f>'HECVAT - Full | Vendor Response'!A160</f>
        <v>DATA-20</v>
      </c>
      <c r="B152" s="25" t="str">
        <f>VLOOKUP($A152,Questions!$B$3:$I$256,2,FALSE)</f>
        <v>Does the process described in DATA-19 adhere to DoD 5220.22-M and/or NIST SP 800-88 standards?</v>
      </c>
      <c r="C152" s="25"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25" t="str">
        <f>VLOOKUP($A152,Questions!$B$3:$I$256,8,FALSE)</f>
        <v>Follow-up inquiries for DoD 5220.22-M and/or SP800-88 standards will be institution specific.</v>
      </c>
    </row>
    <row r="153" spans="1:5" ht="85.5" x14ac:dyDescent="0.2">
      <c r="A153" s="25" t="str">
        <f>'HECVAT - Full | Vendor Response'!A161</f>
        <v>DATA-21</v>
      </c>
      <c r="B153" s="25" t="str">
        <f>VLOOKUP($A153,Questions!$B$3:$I$256,2,FALSE)</f>
        <v>Is media used for long-term retention of business data and archival purposes stored in a secure, environmentally protected area?</v>
      </c>
      <c r="C153" s="25" t="str">
        <f>VLOOKUP($A153,Questions!$B$3:$I$256,7,FALSE)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3" s="25" t="str">
        <f>VLOOKUP($A153,Questions!$B$3:$I$256,8,FALSE)</f>
        <v>Vague responses to this question should be investigated further. Ask for additional documentation and verify that procedure (and possibly training) exists to ensure proper media handling activity.</v>
      </c>
    </row>
    <row r="154" spans="1:5" ht="54" customHeight="1" x14ac:dyDescent="0.2">
      <c r="A154" s="25" t="str">
        <f>'HECVAT - Full | Vendor Response'!A162</f>
        <v>DATA-22</v>
      </c>
      <c r="B154" s="25" t="str">
        <f>VLOOKUP($A154,Questions!$B$3:$I$256,2,FALSE)</f>
        <v>Will you handle data in a FERPA-compliant manner?</v>
      </c>
      <c r="C154" s="25" t="str">
        <f>VLOOKUP($A154,Questions!$B$3:$I$256,7,FALSE)</f>
        <v>Standard documentation, relevant to institution implementations requiring FERPA compliance.</v>
      </c>
      <c r="D154" s="25" t="str">
        <f>VLOOKUP($A154,Questions!$B$3:$I$256,8,FALSE)</f>
        <v>Follow-up inquiries for FERPA compliance details will be institution/implementation specific.</v>
      </c>
    </row>
    <row r="155" spans="1:5" ht="85.5" x14ac:dyDescent="0.2">
      <c r="A155" s="25" t="str">
        <f>'HECVAT - Full | Vendor Response'!A163</f>
        <v>DATA-23</v>
      </c>
      <c r="B155" s="25" t="str">
        <f>VLOOKUP($A155,Questions!$B$3:$I$256,2,FALSE)</f>
        <v>Does your staff (or third party) have access to institutional data (e.g., financial, PHI or other sensitive information) through any means?</v>
      </c>
      <c r="C155" s="25" t="str">
        <f>VLOOKUP($A155,Questions!$B$3:$I$256,7,FALSE)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5" s="25" t="str">
        <f>VLOOKUP($A155,Questions!$B$3:$I$256,8,FALSE)</f>
        <v>If institutional data is visible by the vendor's system administrators, follow up with the vendor to understand the scope of visibility, process/procedure that administrators follow, and use cases when administrators are allowed to access (view) institutional data.</v>
      </c>
    </row>
    <row r="156" spans="1:5" ht="199.5" x14ac:dyDescent="0.2">
      <c r="A156" s="25" t="str">
        <f>'HECVAT - Full | Vendor Response'!A164</f>
        <v>DATA-24</v>
      </c>
      <c r="B156" s="25" t="str">
        <f>VLOOKUP($A156,Questions!$B$3:$I$256,2,FALSE)</f>
        <v>Do you have a documented and currently implemented strategy for securing employee workstations when they work remotely (i.e., not in a trusted computing environment)?</v>
      </c>
      <c r="C156" s="25" t="str">
        <f>VLOOKUP($A156,Questions!$B$3:$I$256,7,FALSE)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156" s="25" t="str">
        <f>VLOOKUP($A156,Questions!$B$3:$I$256,8,FALSE)</f>
        <v>Vague responses to this question should be investigated further. Ask for additional documentation and verify that procedure (and possibly training) exists to ensure proper customer data handling activity.</v>
      </c>
      <c r="E156" s="273" t="s">
        <v>3233</v>
      </c>
    </row>
    <row r="157" spans="1:5" ht="36" customHeight="1" x14ac:dyDescent="0.2">
      <c r="A157" s="331" t="str">
        <f>IF($C$31="","Datacenter",IF($C$31="Yes","Datacenter - Optional based on QUALIFIER response.","Datacenter"))</f>
        <v>Datacenter</v>
      </c>
      <c r="B157" s="331"/>
      <c r="C157" s="20" t="str">
        <f>$C$23</f>
        <v>Reason for Question</v>
      </c>
      <c r="D157" s="20" t="str">
        <f>$D$23</f>
        <v>Follow-up Inquiries/Responses</v>
      </c>
    </row>
    <row r="158" spans="1:5" ht="185.25" x14ac:dyDescent="0.2">
      <c r="A158" s="25" t="str">
        <f>'HECVAT - Full | Vendor Response'!A166</f>
        <v>DCTR-01</v>
      </c>
      <c r="B158" s="25" t="str">
        <f>VLOOKUP($A158,Questions!$B$3:$I$256,2,FALSE)</f>
        <v>Does the hosting provider have a SOC 2 Type 2 report available?</v>
      </c>
      <c r="C158" s="25" t="str">
        <f>VLOOKUP($A158,Questions!$B$3:$I$256,7,FALSE)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v>
      </c>
      <c r="D158" s="25" t="str">
        <f>VLOOKUP($A158,Questions!$B$3:$I$256,8,FALSE)</f>
        <v>Follow-up inquiries for additional vendor's SOC 2 Type 2 reports will be institution/implementation specific.</v>
      </c>
    </row>
    <row r="159" spans="1:5" ht="142.5" x14ac:dyDescent="0.2">
      <c r="A159" s="25" t="str">
        <f>'HECVAT - Full | Vendor Response'!A167</f>
        <v>DCTR-02</v>
      </c>
      <c r="B159" s="25" t="str">
        <f>VLOOKUP($A159,Questions!$B$3:$I$256,2,FALSE)</f>
        <v>Are you generally able to accommodate storing each institution's data within their geographic region?</v>
      </c>
      <c r="C159" s="25" t="str">
        <f>VLOOKUP($A159,Questions!$B$3:$I$256,7,FALSE)</f>
        <v>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v>
      </c>
      <c r="D159" s="25" t="str">
        <f>VLOOKUP($A159,Questions!$B$3:$I$256,8,FALSE)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60" spans="1:5" ht="79.5" customHeight="1" x14ac:dyDescent="0.2">
      <c r="A160" s="25" t="str">
        <f>'HECVAT - Full | Vendor Response'!A168</f>
        <v>DCTR-03</v>
      </c>
      <c r="B160" s="25" t="str">
        <f>VLOOKUP($A160,Questions!$B$3:$I$256,2,FALSE)</f>
        <v>Are the data centers staffed 24 hours a day, seven days a week (i.e., 24 x 7 x 365)?</v>
      </c>
      <c r="C160" s="25" t="str">
        <f>VLOOKUP($A160,Questions!$B$3:$I$256,7,FALSE)</f>
        <v xml:space="preserve">Vendors that operate their own datacenter(s) can implement their own monitoring strategy. Use the vendor's response to this questions to verify/validate other responses related to ownership/co-location/physical security. </v>
      </c>
      <c r="D160" s="25" t="str">
        <f>VLOOKUP($A160,Questions!$B$3:$I$256,8,FALSE)</f>
        <v>Follow-up inquiries for data center staffing will be institution/implementation specific.</v>
      </c>
    </row>
    <row r="161" spans="1:5" ht="85.5" x14ac:dyDescent="0.2">
      <c r="A161" s="25" t="str">
        <f>'HECVAT - Full | Vendor Response'!A169</f>
        <v>DCTR-04</v>
      </c>
      <c r="B161" s="25" t="str">
        <f>VLOOKUP($A161,Questions!$B$3:$I$256,2,FALSE)</f>
        <v>Are your servers separated from other companies via a physical barrier, such as a cage or hardened walls?</v>
      </c>
      <c r="C161" s="25"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25" t="str">
        <f>VLOOKUP($A161,Questions!$B$3:$I$256,8,FALSE)</f>
        <v>Follow-up inquiries for system physical security will be institution/implementation specific.</v>
      </c>
    </row>
    <row r="162" spans="1:5" ht="92.25" customHeight="1" x14ac:dyDescent="0.2">
      <c r="A162" s="25" t="str">
        <f>'HECVAT - Full | Vendor Response'!A170</f>
        <v>DCTR-05</v>
      </c>
      <c r="B162" s="25" t="str">
        <f>VLOOKUP($A162,Questions!$B$3:$I$256,2,FALSE)</f>
        <v>Does a physical barrier fully enclose the physical space, preventing unauthorized physical contact with any of your devices?</v>
      </c>
      <c r="C162" s="25" t="str">
        <f>VLOOKUP($A162,Questions!$B$3:$I$256,7,FALSE)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2" s="25" t="str">
        <f>VLOOKUP($A162,Questions!$B$3:$I$256,8,FALSE)</f>
        <v>Follow-up inquiries for system physical security will be institution/implementation specific.</v>
      </c>
    </row>
    <row r="163" spans="1:5" ht="92.25" customHeight="1" x14ac:dyDescent="0.2">
      <c r="A163" s="25" t="str">
        <f>'HECVAT - Full | Vendor Response'!A171</f>
        <v>DCTR-06</v>
      </c>
      <c r="B163" s="25" t="str">
        <f>VLOOKUP($A163,Questions!$B$3:$I$256,2,FALSE)</f>
        <v>Are your primary and secondary data centers geographically diverse?</v>
      </c>
      <c r="C163" s="25" t="str">
        <f>VLOOKUP($A163,Questions!$B$3:$I$256,7,FALSE)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3" s="25" t="str">
        <f>VLOOKUP($A163,Questions!$B$3:$I$256,8,FALSE)</f>
        <v>Follow-up inquiries for geographic diversity in datacenters will be institution/implementation specific.</v>
      </c>
      <c r="E163" s="230"/>
    </row>
    <row r="164" spans="1:5" ht="85.5" x14ac:dyDescent="0.2">
      <c r="A164" s="25" t="str">
        <f>'HECVAT - Full | Vendor Response'!A172</f>
        <v>DCTR-07</v>
      </c>
      <c r="B164" s="25" t="str">
        <f>VLOOKUP($A164,Questions!$B$3:$I$256,2,FALSE)</f>
        <v>If outsourced or co-located, is there a contract in place to prevent data from leaving the institution's data zone?</v>
      </c>
      <c r="C164" s="25" t="str">
        <f>VLOOKUP($A164,Questions!$B$3:$I$256,7,FALSE)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4" s="25" t="str">
        <f>VLOOKUP($A164,Questions!$B$3:$I$256,8,FALSE)</f>
        <v>Follow-up inquiries for data backup procedures/practices will be institution/implementation specific.</v>
      </c>
    </row>
    <row r="165" spans="1:5" ht="42.75" x14ac:dyDescent="0.2">
      <c r="A165" s="25" t="str">
        <f>'HECVAT - Full | Vendor Response'!A173</f>
        <v>DCTR-08</v>
      </c>
      <c r="B165" s="25" t="str">
        <f>VLOOKUP($A165,Questions!$B$3:$I$256,2,FALSE)</f>
        <v>What tier level is your data center (per levels defined by the Uptime Institute)?</v>
      </c>
      <c r="C165" s="25" t="str">
        <f>VLOOKUP($A165,Questions!$B$3:$I$256,7,FALSE)</f>
        <v>Standard documentation, relevant to institutions requiring a vendor to maintain a specific Uptime Institute Tier Level.</v>
      </c>
      <c r="D165" s="25" t="str">
        <f>VLOOKUP($A165,Questions!$B$3:$I$256,8,FALSE)</f>
        <v>Follow-up inquiries for Uptime Institute Tier Level details will be institution/implementation specific.</v>
      </c>
    </row>
    <row r="166" spans="1:5" ht="42.75" x14ac:dyDescent="0.2">
      <c r="A166" s="25" t="str">
        <f>'HECVAT - Full | Vendor Response'!A174</f>
        <v>DCTR-09</v>
      </c>
      <c r="B166" s="25" t="str">
        <f>VLOOKUP($A166,Questions!$B$3:$I$256,2,FALSE)</f>
        <v>Is the service hosted in a high-availability environment?</v>
      </c>
      <c r="C166" s="25" t="str">
        <f>VLOOKUP($A166,Questions!$B$3:$I$256,7,FALSE)</f>
        <v xml:space="preserve">In the context of the CIA triad, this question is focused on the availability of a system (or set of systems). </v>
      </c>
      <c r="D166" s="25" t="str">
        <f>VLOOKUP($A166,Questions!$B$3:$I$256,8,FALSE)</f>
        <v>The weight placed on the vendor's response will be specific to the institution's use case and software/product/service requirements.</v>
      </c>
    </row>
    <row r="167" spans="1:5" ht="42.75" x14ac:dyDescent="0.2">
      <c r="A167" s="25" t="str">
        <f>'HECVAT - Full | Vendor Response'!A175</f>
        <v>DCTR-10</v>
      </c>
      <c r="B167" s="25" t="str">
        <f>VLOOKUP($A167,Questions!$B$3:$I$256,2,FALSE)</f>
        <v xml:space="preserve">Is redundant power available for all data centers where institutional data will reside? </v>
      </c>
      <c r="C167" s="25" t="str">
        <f>VLOOKUP($A167,Questions!$B$3:$I$256,7,FALSE)</f>
        <v xml:space="preserve">In the context of the CIA triad, this question is focused on the availability of a system (or set of systems). </v>
      </c>
      <c r="D167" s="25" t="str">
        <f>VLOOKUP($A167,Questions!$B$3:$I$256,8,FALSE)</f>
        <v>The weight placed on the vendor's response will be specific to the institution's use case and software/product/service requirements.</v>
      </c>
    </row>
    <row r="168" spans="1:5" ht="85.5" x14ac:dyDescent="0.2">
      <c r="A168" s="25" t="str">
        <f>'HECVAT - Full | Vendor Response'!A176</f>
        <v>DCTR-11</v>
      </c>
      <c r="B168" s="25" t="str">
        <f>VLOOKUP($A168,Questions!$B$3:$I$256,2,FALSE)</f>
        <v>Are redundant power strategies tested?</v>
      </c>
      <c r="C168" s="25" t="str">
        <f>VLOOKUP($A168,Questions!$B$3:$I$256,7,FALSE)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8" s="25" t="str">
        <f>VLOOKUP($A168,Questions!$B$3:$I$256,8,FALSE)</f>
        <v>Follow-up inquiries for redundant power testing details will be institution/implementation specific.</v>
      </c>
    </row>
    <row r="169" spans="1:5" ht="48" customHeight="1" x14ac:dyDescent="0.2">
      <c r="A169" s="25" t="str">
        <f>'HECVAT - Full | Vendor Response'!A177</f>
        <v>DCTR-12</v>
      </c>
      <c r="B169" s="25" t="str">
        <f>VLOOKUP($A169,Questions!$B$3:$I$256,2,FALSE)</f>
        <v>Describe or provide a reference to the availability of cooling and fire-suppression systems in all data centers where institution data will reside.</v>
      </c>
      <c r="C169" s="25" t="str">
        <f>VLOOKUP($A169,Questions!$B$3:$I$256,7,FALSE)</f>
        <v>Installing appropriate environmental controls is crucial to maintaining the integrity of the hosting site. Vague responses to this question should be met with concern and appropriate follow-up, based on your institutions risk tolerance.</v>
      </c>
      <c r="D169" s="25" t="str">
        <f>VLOOKUP($A169,Questions!$B$3:$I$256,8,FALSE)</f>
        <v>Follow-up inquiries for cooling and fire suppression systems will be institution/implementation specific.</v>
      </c>
      <c r="E169" s="230"/>
    </row>
    <row r="170" spans="1:5" ht="64.349999999999994" customHeight="1" x14ac:dyDescent="0.2">
      <c r="A170" s="25" t="str">
        <f>'HECVAT - Full | Vendor Response'!A178</f>
        <v>DCTR-13</v>
      </c>
      <c r="B170" s="25" t="str">
        <f>VLOOKUP($A170,Questions!$B$3:$I$256,2,FALSE)</f>
        <v>Do you have Internet Service Provider (ISP) redundancy?</v>
      </c>
      <c r="C170" s="25" t="str">
        <f>VLOOKUP($A170,Questions!$B$3:$I$256,7,FALSE)</f>
        <v xml:space="preserve">In the context of the CIA triad, this question is focused on the availability of a system (or set of systems). </v>
      </c>
      <c r="D170" s="25" t="str">
        <f>VLOOKUP($A170,Questions!$B$3:$I$256,8,FALSE)</f>
        <v>The weight placed on the vendor's response will be specific to the institution's use case and software/product/service requirements.</v>
      </c>
    </row>
    <row r="171" spans="1:5" s="1" customFormat="1" ht="48" customHeight="1" x14ac:dyDescent="0.2">
      <c r="A171" s="25" t="str">
        <f>'HECVAT - Full | Vendor Response'!A179</f>
        <v>DCTR-14</v>
      </c>
      <c r="B171" s="25" t="str">
        <f>VLOOKUP($A171,Questions!$B$3:$I$256,2,FALSE)</f>
        <v>Does every data center where the institution's data will reside have multiple telephone company or network provider entrances to the facility?</v>
      </c>
      <c r="C171" s="25" t="str">
        <f>VLOOKUP($A171,Questions!$B$3:$I$256,7,FALSE)</f>
        <v xml:space="preserve">In the context of the CIA triad, this question is focused on the availability of a system (or set of systems). </v>
      </c>
      <c r="D171" s="25" t="str">
        <f>VLOOKUP($A171,Questions!$B$3:$I$256,8,FALSE)</f>
        <v>The weight placed on the vendor's response will be specific to the institution's use case and software/product/service requirements.</v>
      </c>
    </row>
    <row r="172" spans="1:5" ht="57" x14ac:dyDescent="0.2">
      <c r="A172" s="25" t="str">
        <f>'HECVAT - Full | Vendor Response'!A180</f>
        <v>DCTR-15</v>
      </c>
      <c r="B172" s="25" t="str">
        <f>VLOOKUP($A172,Questions!$B$3:$I$256,2,FALSE)</f>
        <v>Are you requiring multi-factor authentication for administrators of your cloud environment?</v>
      </c>
      <c r="C172" s="25" t="str">
        <f>VLOOKUP($A172,Questions!$B$3:$I$256,7,FALSE)</f>
        <v xml:space="preserve">2FA/MFA, implemented correctly, strengthens the security state of a system. 2FA/MFA is commonly implemented and in many use cases is a requirement for account protection purposes. </v>
      </c>
      <c r="D172" s="25" t="str">
        <f>VLOOKUP($A172,Questions!$B$3:$I$256,8,FALSE)</f>
        <v>Ask the vendor about hardware and software options, future roadmap for implementations and support, etc.</v>
      </c>
    </row>
    <row r="173" spans="1:5" ht="48" customHeight="1" x14ac:dyDescent="0.2">
      <c r="A173" s="25" t="str">
        <f>'HECVAT - Full | Vendor Response'!A181</f>
        <v>DCTR-16</v>
      </c>
      <c r="B173" s="25" t="str">
        <f>VLOOKUP($A173,Questions!$B$3:$I$256,2,FALSE)</f>
        <v>Are you using your cloud providers available hardening tools or pre-hardened images?</v>
      </c>
      <c r="C173" s="25" t="str">
        <f>VLOOKUP($A173,Questions!$B$3:$I$256,7,FALSE)</f>
        <v xml:space="preserve">In the context of the CIA triad, this question is focused on the integrity of a system (or set of systems). </v>
      </c>
      <c r="D173" s="25" t="str">
        <f>VLOOKUP($A173,Questions!$B$3:$I$256,8,FALSE)</f>
        <v>Ask the vendor about their system lifecycle practices and security methodology.</v>
      </c>
    </row>
    <row r="174" spans="1:5" ht="114" x14ac:dyDescent="0.2">
      <c r="A174" s="25" t="str">
        <f>'HECVAT - Full | Vendor Response'!A182</f>
        <v>DCTR-17</v>
      </c>
      <c r="B174" s="25" t="str">
        <f>VLOOKUP($A174,Questions!$B$3:$I$256,2,FALSE)</f>
        <v>Does your cloud vendor have access to your encryption keys?</v>
      </c>
      <c r="C174" s="25" t="str">
        <f>VLOOKUP($A174,Questions!$B$3:$I$256,7,FALSE)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4" s="25" t="str">
        <f>VLOOKUP($A174,Questions!$B$3:$I$256,8,FALSE)</f>
        <v>Follow-up with the vendor to ensure that all components of the system are considered. This includes system-to-system, system-to-client, applications, system accounts, etc.</v>
      </c>
      <c r="E174" s="273" t="s">
        <v>3233</v>
      </c>
    </row>
    <row r="175" spans="1:5" ht="36" customHeight="1" x14ac:dyDescent="0.2">
      <c r="A175" s="331" t="str">
        <f>IF(OR($C$29="No",$C$31="Yes"),"DRP - Respond to as many questions below as possible.","Disaster Recovery Plan")</f>
        <v>Disaster Recovery Plan</v>
      </c>
      <c r="B175" s="331"/>
      <c r="C175" s="20" t="str">
        <f>$C$23</f>
        <v>Reason for Question</v>
      </c>
      <c r="D175" s="20" t="str">
        <f>$D$23</f>
        <v>Follow-up Inquiries/Responses</v>
      </c>
    </row>
    <row r="176" spans="1:5" ht="111.75" customHeight="1" x14ac:dyDescent="0.2">
      <c r="A176" s="25" t="str">
        <f>'HECVAT - Full | Vendor Response'!A184</f>
        <v>DRPL-01</v>
      </c>
      <c r="B176" s="25" t="str">
        <f>VLOOKUP($A176,Questions!$B$3:$I$256,2,FALSE)</f>
        <v>Describe or provide a reference to your Disaster Recovery Plan (DRP).</v>
      </c>
      <c r="C176" s="25" t="str">
        <f>VLOOKUP($A176,Questions!$B$3:$I$256,7,FALSE)</f>
        <v xml:space="preserve">In the context of the CIA triad, this question is focused on availability and is often in need of a follow-up. Understanding the maturing of a vendor's DRP can shed light on many other aspects of a vendor's overall security state. </v>
      </c>
      <c r="D176" s="25" t="str">
        <f>VLOOKUP($A176,Questions!$B$3:$I$256,8,FALSE)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7" spans="1:5" ht="64.5" customHeight="1" x14ac:dyDescent="0.2">
      <c r="A177" s="25" t="str">
        <f>'HECVAT - Full | Vendor Response'!A185</f>
        <v>DRPL-02</v>
      </c>
      <c r="B177" s="25" t="str">
        <f>VLOOKUP($A177,Questions!$B$3:$I$256,2,FALSE)</f>
        <v>Is an owner assigned who is responsible for the maintenance and review of the DRP?</v>
      </c>
      <c r="C177" s="25" t="str">
        <f>VLOOKUP($A177,Questions!$B$3:$I$256,7,FALSE)</f>
        <v>Having a DRP and maintaining/updating/testing a DRP are very different. Establishing a responsible party is fundamental to this process, and this question looks to verify that within the vendor.</v>
      </c>
      <c r="D177" s="25" t="str">
        <f>VLOOKUP($A177,Questions!$B$3:$I$256,8,FALSE)</f>
        <v>Follow-up inquiries for DRP responsible parties will be institution/implementation specific.</v>
      </c>
    </row>
    <row r="178" spans="1:5" ht="57" x14ac:dyDescent="0.2">
      <c r="A178" s="25" t="str">
        <f>'HECVAT - Full | Vendor Response'!A186</f>
        <v>DRPL-03</v>
      </c>
      <c r="B178" s="25" t="str">
        <f>VLOOKUP($A178,Questions!$B$3:$I$256,2,FALSE)</f>
        <v>Can the institution review your DRP and supporting documentation?</v>
      </c>
      <c r="C178" s="25" t="str">
        <f>VLOOKUP($A178,Questions!$B$3:$I$256,7,FALSE)</f>
        <v>General inquiry for documentation. As DRPs may contain some sensitive data, a robust summary is appropriate in lieu of a full DRP.</v>
      </c>
      <c r="D178" s="25" t="str">
        <f>VLOOKUP($A178,Questions!$B$3:$I$256,8,FALSE)</f>
        <v>If the vendor states "No," you can ask for a summary, white paper, or blog. If unable to review the full plan, infer what you can from other DRP question responses.</v>
      </c>
    </row>
    <row r="179" spans="1:5" ht="85.5" x14ac:dyDescent="0.2">
      <c r="A179" s="25" t="str">
        <f>'HECVAT - Full | Vendor Response'!A187</f>
        <v>DRPL-04</v>
      </c>
      <c r="B179" s="25" t="str">
        <f>VLOOKUP($A179,Questions!$B$3:$I$256,2,FALSE)</f>
        <v>Are any disaster recovery locations outside the institution's geographic region?</v>
      </c>
      <c r="C179" s="25" t="str">
        <f>VLOOKUP($A179,Questions!$B$3:$I$256,7,FALSE)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9" s="25" t="str">
        <f>VLOOKUP($A179,Questions!$B$3:$I$256,8,FALSE)</f>
        <v>Follow-up inquiries for data backup procedures/practices will be institution/implementation specific.</v>
      </c>
    </row>
    <row r="180" spans="1:5" ht="84.75" customHeight="1" x14ac:dyDescent="0.2">
      <c r="A180" s="25" t="str">
        <f>'HECVAT - Full | Vendor Response'!A188</f>
        <v>DRPL-05</v>
      </c>
      <c r="B180" s="25" t="str">
        <f>VLOOKUP($A180,Questions!$B$3:$I$256,2,FALSE)</f>
        <v>Does your organization have a disaster recovery site or a contracted disaster recovery provider?</v>
      </c>
      <c r="C180" s="25" t="str">
        <f>VLOOKUP($A180,Questions!$B$3:$I$256,7,FALSE)</f>
        <v>In the event that a vendor's headquarters (primary location of operation) is no longer usable, a recovery site may be needed to support business operations. Having an established (planned) recovery site show maturity in a vendor's DRP.</v>
      </c>
      <c r="D180" s="25" t="str">
        <f>VLOOKUP($A180,Questions!$B$3:$I$256,8,FALSE)</f>
        <v>Follow-up inquiries for disaster recovery site practices will be institution/implementation specific.</v>
      </c>
    </row>
    <row r="181" spans="1:5" ht="71.25" x14ac:dyDescent="0.2">
      <c r="A181" s="25" t="str">
        <f>'HECVAT - Full | Vendor Response'!A189</f>
        <v>DRPL-06</v>
      </c>
      <c r="B181" s="25" t="str">
        <f>VLOOKUP($A181,Questions!$B$3:$I$256,2,FALSE)</f>
        <v>Does your organization conduct an annual test of relocating to this site for disaster recovery purposes?</v>
      </c>
      <c r="C181" s="25" t="str">
        <f>VLOOKUP($A181,Questions!$B$3:$I$256,7,FALSE)</f>
        <v>Testing a DRP is an important action that improves the efficiency and accuracy of a vendor's recovery plans. Vague responses to this question should be met with concern and appropriate follow-up, based on your institutions risk tolerance.</v>
      </c>
      <c r="D181" s="25" t="str">
        <f>VLOOKUP($A181,Questions!$B$3:$I$256,8,FALSE)</f>
        <v>If the vendor does not have a DRP, point them to https://www.sans.org/reading-room/whitepapers/recovery/disaster-recovery-plan-1164</v>
      </c>
    </row>
    <row r="182" spans="1:5" ht="71.25" x14ac:dyDescent="0.2">
      <c r="A182" s="25" t="str">
        <f>'HECVAT - Full | Vendor Response'!A190</f>
        <v>DRPL-07</v>
      </c>
      <c r="B182" s="25" t="str">
        <f>VLOOKUP($A182,Questions!$B$3:$I$256,2,FALSE)</f>
        <v>Is there a defined problem/issue escalation plan in your DRP for impacted clients?</v>
      </c>
      <c r="C182" s="25" t="str">
        <f>VLOOKUP($A182,Questions!$B$3:$I$256,7,FALSE)</f>
        <v>Notification expectations should be set early in the contract/assessment process. Timelines, correspondence medium, and playbook details are all aspects to keep in mind when assessing this response.</v>
      </c>
      <c r="D182" s="25" t="str">
        <f>VLOOKUP($A182,Questions!$B$3:$I$256,8,FALSE)</f>
        <v>If the vendor's response does not cover the details outlined in the reasoning, follow-up and get specific responses for each, as needed.</v>
      </c>
    </row>
    <row r="183" spans="1:5" ht="71.25" x14ac:dyDescent="0.2">
      <c r="A183" s="25" t="str">
        <f>'HECVAT - Full | Vendor Response'!A191</f>
        <v>DRPL-08</v>
      </c>
      <c r="B183" s="25" t="str">
        <f>VLOOKUP($A183,Questions!$B$3:$I$256,2,FALSE)</f>
        <v>Is there a documented communication plan in your DRP for impacted clients?</v>
      </c>
      <c r="C183" s="25" t="str">
        <f>VLOOKUP($A183,Questions!$B$3:$I$256,7,FALSE)</f>
        <v>Notification expectations should be set early in the contract/assessment process. Timelines, correspondence medium, and playbook details are all aspects to keep in mind when assessing this response.</v>
      </c>
      <c r="D183" s="25" t="str">
        <f>VLOOKUP($A183,Questions!$B$3:$I$256,8,FALSE)</f>
        <v>If the vendor's response does not cover the details outlined in the reasoning, follow-up and get specific responses for each, as needed.</v>
      </c>
    </row>
    <row r="184" spans="1:5" ht="83.25" customHeight="1" x14ac:dyDescent="0.2">
      <c r="A184" s="25" t="str">
        <f>'HECVAT - Full | Vendor Response'!A192</f>
        <v>DRPL-09</v>
      </c>
      <c r="B184" s="25" t="str">
        <f>VLOOKUP($A184,Questions!$B$3:$I$256,2,FALSE)</f>
        <v>Describe or provide a reference to how your disaster recovery plan is tested. (i.e., scope of DR tests, end-to-end testing, etc.)</v>
      </c>
      <c r="C184" s="25" t="str">
        <f>VLOOKUP($A184,Questions!$B$3:$I$256,7,FALSE)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4" s="25" t="str">
        <f>VLOOKUP($A184,Questions!$B$3:$I$256,8,FALSE)</f>
        <v>If the vendor does not have a DRP, point them to https://www.sans.org/reading-room/whitepapers/recovery/disaster-recovery-plan-1164</v>
      </c>
    </row>
    <row r="185" spans="1:5" ht="83.25" customHeight="1" x14ac:dyDescent="0.2">
      <c r="A185" s="25" t="str">
        <f>'HECVAT - Full | Vendor Response'!A193</f>
        <v>DRPL-10</v>
      </c>
      <c r="B185" s="25" t="str">
        <f>VLOOKUP($A185,Questions!$B$3:$I$256,2,FALSE)</f>
        <v>Has the Disaster Recovery Plan been tested in the past year?</v>
      </c>
      <c r="C185" s="25"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25" t="str">
        <f>VLOOKUP($A185,Questions!$B$3:$I$256,8,FALSE)</f>
        <v>If the vendor does not have a DRP, point them to https://www.sans.org/reading-room/whitepapers/recovery/disaster-recovery-plan-1164</v>
      </c>
    </row>
    <row r="186" spans="1:5" ht="71.25" x14ac:dyDescent="0.2">
      <c r="A186" s="25" t="str">
        <f>'HECVAT - Full | Vendor Response'!A194</f>
        <v>DRPL-11</v>
      </c>
      <c r="B186" s="25" t="str">
        <f>VLOOKUP($A186,Questions!$B$3:$I$256,2,FALSE)</f>
        <v>Are all components of the DRP reviewed at least annually and updated as needed to reflect change?</v>
      </c>
      <c r="C186" s="25" t="str">
        <f>VLOOKUP($A186,Questions!$B$3:$I$256,7,FALSE)</f>
        <v>Testing a DRP is an important action that improves the efficiency and accuracy of a vendor's recovery plans. Vague responses to this question should be met with concern and appropriate follow-up, based on your institutions risk tolerance.</v>
      </c>
      <c r="D186" s="25" t="str">
        <f>VLOOKUP($A186,Questions!$B$3:$I$256,8,FALSE)</f>
        <v>If the vendor does not have a DRP, point them to https://www.sans.org/reading-room/whitepapers/recovery/disaster-recovery-plan-1164</v>
      </c>
      <c r="E186" s="273" t="s">
        <v>3233</v>
      </c>
    </row>
    <row r="187" spans="1:5" ht="36" customHeight="1" x14ac:dyDescent="0.2">
      <c r="A187" s="331" t="str">
        <f>IF($C$31="","Firewalls, IDS, IPS, and Networking",IF($C$31="Yes","FW/IDPS/Networks - Optional based on QUALIFIER response.","Firewalls, IDS, IPS, and Networking"))</f>
        <v>Firewalls, IDS, IPS, and Networking</v>
      </c>
      <c r="B187" s="331"/>
      <c r="C187" s="20" t="str">
        <f>$C$23</f>
        <v>Reason for Question</v>
      </c>
      <c r="D187" s="20" t="str">
        <f>$D$23</f>
        <v>Follow-up Inquiries/Responses</v>
      </c>
    </row>
    <row r="188" spans="1:5" ht="114" x14ac:dyDescent="0.2">
      <c r="A188" s="25" t="str">
        <f>'HECVAT - Full | Vendor Response'!A196</f>
        <v>FIDP-01</v>
      </c>
      <c r="B188" s="25" t="str">
        <f>VLOOKUP($A188,Questions!$B$3:$I$256,2,FALSE)</f>
        <v>Are you utilizing a stateful packet inspection (SPI) firewall?</v>
      </c>
      <c r="C188" s="25" t="str">
        <f>VLOOKUP($A188,Questions!$B$3:$I$256,7,FALSE)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8" s="25" t="str">
        <f>VLOOKUP($A188,Questions!$B$3:$I$256,8,FALSE)</f>
        <v>If a vendor states that they outsource their code development and do not run a WAF, there is elevated reason for concern. Verify how code is tested, monitored, and controlled in production environments.</v>
      </c>
    </row>
    <row r="189" spans="1:5" ht="71.25" x14ac:dyDescent="0.2">
      <c r="A189" s="25" t="str">
        <f>'HECVAT - Full | Vendor Response'!A197</f>
        <v>FIDP-02</v>
      </c>
      <c r="B189" s="25" t="str">
        <f>VLOOKUP($A189,Questions!$B$3:$I$256,2,FALSE)</f>
        <v>Is authority for firewall change approval documented? Please list approver names or titles in Additional Info</v>
      </c>
      <c r="C189" s="25" t="str">
        <f>VLOOKUP($A189,Questions!$B$3:$I$256,7,FALSE)</f>
        <v xml:space="preserve">Modifications to firewall rule sets can have significant repercussions. To ensure the integrity of the rule set, this question targets the individual (or responsible party) for changes and the reasoning behind their authority. </v>
      </c>
      <c r="D189" s="25" t="str">
        <f>VLOOKUP($A189,Questions!$B$3:$I$256,8,FALSE)</f>
        <v>Ensure that a separation of duties exists in network security configurations. Pay close attention to responsibility overlap in small organizations, where staff often fill multiple roles.</v>
      </c>
    </row>
    <row r="190" spans="1:5" ht="85.5" x14ac:dyDescent="0.2">
      <c r="A190" s="25" t="str">
        <f>'HECVAT - Full | Vendor Response'!A198</f>
        <v>FIDP-03</v>
      </c>
      <c r="B190" s="25" t="str">
        <f>VLOOKUP($A190,Questions!$B$3:$I$256,2,FALSE)</f>
        <v>Do you have a documented policy for firewall change requests?</v>
      </c>
      <c r="C190" s="25" t="str">
        <f>VLOOKUP($A190,Questions!$B$3:$I$256,7,FALSE)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90" s="25" t="str">
        <f>VLOOKUP($A190,Questions!$B$3:$I$256,8,FALSE)</f>
        <v>Follow-up inquiries for firewall change requests will be institution/implementation specific.</v>
      </c>
    </row>
    <row r="191" spans="1:5" ht="96" customHeight="1" x14ac:dyDescent="0.2">
      <c r="A191" s="25" t="str">
        <f>'HECVAT - Full | Vendor Response'!A199</f>
        <v>FIDP-04</v>
      </c>
      <c r="B191" s="25" t="str">
        <f>VLOOKUP($A191,Questions!$B$3:$I$256,2,FALSE)</f>
        <v>Have you implemented an Intrusion Detection System (network-based)?</v>
      </c>
      <c r="C191" s="25" t="str">
        <f>VLOOKUP($A191,Questions!$B$3:$I$256,7,FALSE)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1" s="25" t="str">
        <f>VLOOKUP($A191,Questions!$B$3:$I$256,8,FALSE)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2" spans="1:5" ht="85.5" x14ac:dyDescent="0.2">
      <c r="A192" s="25" t="str">
        <f>'HECVAT - Full | Vendor Response'!A200</f>
        <v>FIDP-05</v>
      </c>
      <c r="B192" s="25" t="str">
        <f>VLOOKUP($A192,Questions!$B$3:$I$256,2,FALSE)</f>
        <v>Have you implemented an Intrusion Prevention System (network-based)?</v>
      </c>
      <c r="C192" s="25" t="str">
        <f>VLOOKUP($A192,Questions!$B$3:$I$256,7,FALSE)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2" s="25" t="str">
        <f>VLOOKUP($A192,Questions!$B$3:$I$256,8,FALSE)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3" spans="1:5" ht="85.5" x14ac:dyDescent="0.2">
      <c r="A193" s="25" t="str">
        <f>'HECVAT - Full | Vendor Response'!A201</f>
        <v>FIDP-06</v>
      </c>
      <c r="B193" s="25" t="str">
        <f>VLOOKUP($A193,Questions!$B$3:$I$256,2,FALSE)</f>
        <v>Do you employ host-based intrusion detection?</v>
      </c>
      <c r="C193" s="25" t="str">
        <f>VLOOKUP($A193,Questions!$B$3:$I$256,7,FALSE)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3" s="25" t="str">
        <f>VLOOKUP($A193,Questions!$B$3:$I$256,8,FALSE)</f>
        <v>Ask the vendor to summarize why host-based intrusion detection tools are not implemented in their environment. What compensating controls are in place to detect configuration changes and/or failures of integrity?</v>
      </c>
    </row>
    <row r="194" spans="1:5" ht="85.5" x14ac:dyDescent="0.2">
      <c r="A194" s="25" t="str">
        <f>'HECVAT - Full | Vendor Response'!A202</f>
        <v>FIDP-07</v>
      </c>
      <c r="B194" s="25" t="str">
        <f>VLOOKUP($A194,Questions!$B$3:$I$256,2,FALSE)</f>
        <v>Do you employ host-based intrusion prevention?</v>
      </c>
      <c r="C194" s="25" t="str">
        <f>VLOOKUP($A194,Questions!$B$3:$I$256,7,FALSE)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4" s="25" t="str">
        <f>VLOOKUP($A194,Questions!$B$3:$I$256,8,FALSE)</f>
        <v>Ask the vendor to summarize why host-based intrusion prevention tools are not implemented in their environment. What compensating controls are in place to detect malicious activity and to actively prevent its function.</v>
      </c>
    </row>
    <row r="195" spans="1:5" ht="84.75" customHeight="1" x14ac:dyDescent="0.2">
      <c r="A195" s="25" t="str">
        <f>'HECVAT - Full | Vendor Response'!A203</f>
        <v>FIDP-08</v>
      </c>
      <c r="B195" s="25" t="str">
        <f>VLOOKUP($A195,Questions!$B$3:$I$256,2,FALSE)</f>
        <v>Are you employing any next-generation persistent threat (NGPT) monitoring?</v>
      </c>
      <c r="C195" s="25" t="str">
        <f>VLOOKUP($A195,Questions!$B$3:$I$256,7,FALSE)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5" s="25" t="str">
        <f>VLOOKUP($A195,Questions!$B$3:$I$256,8,FALSE)</f>
        <v>Follow-up inquiries for next-generation persistent threat monitoring will be institution/implementation specific.</v>
      </c>
      <c r="E195" s="230"/>
    </row>
    <row r="196" spans="1:5" ht="85.5" x14ac:dyDescent="0.2">
      <c r="A196" s="25" t="str">
        <f>'HECVAT - Full | Vendor Response'!A204</f>
        <v>FIDP-09</v>
      </c>
      <c r="B196" s="25" t="str">
        <f>VLOOKUP($A196,Questions!$B$3:$I$256,2,FALSE)</f>
        <v>Do you monitor for intrusions on a 24 x 7 x 365 basis?</v>
      </c>
      <c r="C196" s="25" t="str">
        <f>VLOOKUP($A196,Questions!$B$3:$I$256,7,FALSE)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6" s="25" t="str">
        <f>VLOOKUP($A196,Questions!$B$3:$I$256,8,FALSE)</f>
        <v>Follow-up inquiries for 24 x 7 x 365 monitoring will be institution/implementation specific.</v>
      </c>
    </row>
    <row r="197" spans="1:5" ht="83.1" customHeight="1" x14ac:dyDescent="0.2">
      <c r="A197" s="25" t="str">
        <f>'HECVAT - Full | Vendor Response'!A205</f>
        <v>FIDP-10</v>
      </c>
      <c r="B197" s="25" t="str">
        <f>VLOOKUP($A197,Questions!$B$3:$I$256,2,FALSE)</f>
        <v>Is intrusion monitoring performed internally or by a third-party service?</v>
      </c>
      <c r="C197" s="25" t="str">
        <f>VLOOKUP($A197,Questions!$B$3:$I$256,7,FALSE)</f>
        <v>This question is primarily focused on the capability of a vendor's security program. Understanding the size and skillsets of a vendor (taken from other responses) is needed to determine the appropriateness of the vendor's response to this question.</v>
      </c>
      <c r="D197" s="25" t="str">
        <f>VLOOKUP($A197,Questions!$B$3:$I$256,8,FALSE)</f>
        <v>Follow-up inquiries for intrusion monitoring will be institution/implementation specific.</v>
      </c>
    </row>
    <row r="198" spans="1:5" ht="99.75" x14ac:dyDescent="0.2">
      <c r="A198" s="25" t="str">
        <f>'HECVAT - Full | Vendor Response'!A206</f>
        <v>FIDP-11</v>
      </c>
      <c r="B198" s="25" t="str">
        <f>VLOOKUP($A198,Questions!$B$3:$I$256,2,FALSE)</f>
        <v>Are audit logs available for all changes to the network, firewall, IDS, and IPS systems?</v>
      </c>
      <c r="C198" s="25" t="str">
        <f>VLOOKUP($A198,Questions!$B$3:$I$256,7,FALSE)</f>
        <v>Strong logging capabilities are vital to the proper management of a network. Implementing an immature system that lacks sufficient logging capabilities exposes an institution to great risk.</v>
      </c>
      <c r="D198" s="25" t="str">
        <f>VLOOKUP($A198,Questions!$B$3:$I$256,8,FALSE)</f>
        <v>If a weak response is given to this answer, it is an indicator that a nontechnical representative populated the document and response scrutiny should be increased. 
If a vendor does not answer appropriately, a follow-up request to have the question fully answered is appropriate.</v>
      </c>
      <c r="E198" s="273" t="s">
        <v>3233</v>
      </c>
    </row>
    <row r="199" spans="1:5" ht="36" customHeight="1" x14ac:dyDescent="0.2">
      <c r="A199" s="331" t="str">
        <f>IF($C$31="","Policies, Procedures, and Processes",IF($C$31="Yes","Pol/Pro/Proc - Optional based on QUALIFIER response.","Policies, Procedures, and Processes"))</f>
        <v>Policies, Procedures, and Processes</v>
      </c>
      <c r="B199" s="331"/>
      <c r="C199" s="20" t="str">
        <f>$C$23</f>
        <v>Reason for Question</v>
      </c>
      <c r="D199" s="20" t="str">
        <f>$D$23</f>
        <v>Follow-up Inquiries/Responses</v>
      </c>
    </row>
    <row r="200" spans="1:5" ht="114" x14ac:dyDescent="0.2">
      <c r="A200" s="25" t="str">
        <f>'HECVAT - Full | Vendor Response'!A208</f>
        <v>PPPR-01</v>
      </c>
      <c r="B200" s="25" t="str">
        <f>VLOOKUP($A200,Questions!$B$3:$I$256,2,FALSE)</f>
        <v>Can you share the organization chart, mission statement, and policies for your information security unit?</v>
      </c>
      <c r="C200" s="25" t="str">
        <f>VLOOKUP($A200,Questions!$B$3:$I$256,7,FALSE)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200" s="25" t="str">
        <f>VLOOKUP($A200,Questions!$B$3:$I$256,8,FALSE)</f>
        <v>Vague responses to this question should be investigated further. Vendors unwilling to share additional supporting documentation decrease the trust established with other responses.</v>
      </c>
    </row>
    <row r="201" spans="1:5" ht="85.5" x14ac:dyDescent="0.2">
      <c r="A201" s="25" t="str">
        <f>'HECVAT - Full | Vendor Response'!A209</f>
        <v>PPPR-02</v>
      </c>
      <c r="B201" s="25" t="str">
        <f>VLOOKUP($A201,Questions!$B$3:$I$256,2,FALSE)</f>
        <v>Do you have a documented patch management process?</v>
      </c>
      <c r="C201" s="25" t="str">
        <f>VLOOKUP($A201,Questions!$B$3:$I$256,7,FALSE)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1" s="25" t="str">
        <f>VLOOKUP($A201,Questions!$B$3:$I$256,8,FALSE)</f>
        <v>Follow up with a robust question set if the vendor cannot clearly state full control of their system patching strategy. Questions about patch testing, testing environments, threat mitigation, incident remediation, etc. are appropriate.</v>
      </c>
    </row>
    <row r="202" spans="1:5" ht="85.5" x14ac:dyDescent="0.2">
      <c r="A202" s="25" t="str">
        <f>'HECVAT - Full | Vendor Response'!A210</f>
        <v>PPPR-03</v>
      </c>
      <c r="B202" s="25" t="str">
        <f>VLOOKUP($A202,Questions!$B$3:$I$256,2,FALSE)</f>
        <v>Can you accommodate encryption requirements using open standards?</v>
      </c>
      <c r="C202" s="25" t="str">
        <f>VLOOKUP($A202,Questions!$B$3:$I$256,7,FALSE)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202" s="25" t="str">
        <f>VLOOKUP($A202,Questions!$B$3:$I$256,8,FALSE)</f>
        <v xml:space="preserve">If the vendor cannot accommodate open standards encryption requirements, direct them to NIST's Cryptographic Standards and Guidelines document at https://csrc.nist.gov/Projects/Cryptographic-Standards-and-Guidelines </v>
      </c>
    </row>
    <row r="203" spans="1:5" ht="84.75" customHeight="1" x14ac:dyDescent="0.2">
      <c r="A203" s="25" t="str">
        <f>'HECVAT - Full | Vendor Response'!A211</f>
        <v>PPPR-04</v>
      </c>
      <c r="B203" s="25" t="str">
        <f>VLOOKUP($A203,Questions!$B$3:$I$256,2,FALSE)</f>
        <v>Are information security principles designed into the product lifecycle?</v>
      </c>
      <c r="C203" s="25" t="str">
        <f>VLOOKUP($A203,Questions!$B$3:$I$256,7,FALSE)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3" s="25" t="str">
        <f>VLOOKUP($A203,Questions!$B$3:$I$256,8,FALSE)</f>
        <v>If information security principles are not designed into the product lifecycle, point the vendor to OWASP's Secure Coding Practices - Quick Reference Guide at https://www.owasp.org/index.php/OWASP_Secure_Coding_Practices_-_Quick_Reference_Guide</v>
      </c>
    </row>
    <row r="204" spans="1:5" ht="85.5" x14ac:dyDescent="0.2">
      <c r="A204" s="25" t="str">
        <f>'HECVAT - Full | Vendor Response'!A212</f>
        <v>PPPR-05</v>
      </c>
      <c r="B204" s="25" t="str">
        <f>VLOOKUP($A204,Questions!$B$3:$I$256,2,FALSE)</f>
        <v>Do you have a documented systems development life cycle (SDLC)?</v>
      </c>
      <c r="C204" s="25" t="str">
        <f>VLOOKUP($A204,Questions!$B$3:$I$256,7,FALSE)</f>
        <v xml:space="preserve">Mature product/software/service lifecycle management can position a vendor to sufficiently plan, implement, and manage systems that better protect institutional data. </v>
      </c>
      <c r="D204" s="25" t="str">
        <f>VLOOKUP($A204,Questions!$B$3:$I$256,8,FALSE)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5" spans="1:5" ht="57" x14ac:dyDescent="0.2">
      <c r="A205" s="25" t="str">
        <f>'HECVAT - Full | Vendor Response'!A213</f>
        <v>PPPR-06</v>
      </c>
      <c r="B205" s="25" t="str">
        <f>VLOOKUP($A205,Questions!$B$3:$I$256,2,FALSE)</f>
        <v>Will you comply with applicable breach notification laws?</v>
      </c>
      <c r="C205" s="25" t="str">
        <f>VLOOKUP($A205,Questions!$B$3:$I$256,7,FALSE)</f>
        <v>This is a general inquiry to determine if the vendor is well-versed in applicable laws and regulations that apply in the institution's region of business operation.</v>
      </c>
      <c r="D205" s="25" t="str">
        <f>VLOOKUP($A205,Questions!$B$3:$I$256,8,FALSE)</f>
        <v>If a vendor is vague in their response, follow up with direct questions about doing business in your state/region/country and any laws that are pertinent to the institution.</v>
      </c>
    </row>
    <row r="206" spans="1:5" ht="57" x14ac:dyDescent="0.2">
      <c r="A206" s="25" t="str">
        <f>'HECVAT - Full | Vendor Response'!A214</f>
        <v>PPPR-07</v>
      </c>
      <c r="B206" s="25" t="str">
        <f>VLOOKUP($A206,Questions!$B$3:$I$256,2,FALSE)</f>
        <v>Will you comply with the institution's IT policies with regards to user privacy and data protection?</v>
      </c>
      <c r="C206" s="25" t="str">
        <f>VLOOKUP($A206,Questions!$B$3:$I$256,7,FALSE)</f>
        <v>This is a general inquiry to determine if the vendor has reviewed the institution's policies and is committed to complying with them.</v>
      </c>
      <c r="D206" s="25" t="str">
        <f>VLOOKUP($A206,Questions!$B$3:$I$256,8,FALSE)</f>
        <v>If a vendor is vague in their response, follow up with direct questions about the institution's policies and ensure the expectation of compliance is clear with the vendor.</v>
      </c>
    </row>
    <row r="207" spans="1:5" ht="57" x14ac:dyDescent="0.2">
      <c r="A207" s="25" t="str">
        <f>'HECVAT - Full | Vendor Response'!A215</f>
        <v>PPPR-08</v>
      </c>
      <c r="B207" s="25" t="str">
        <f>VLOOKUP($A207,Questions!$B$3:$I$256,2,FALSE)</f>
        <v>Is your company subject to institution's geographic region's laws and regulations?</v>
      </c>
      <c r="C207" s="25" t="str">
        <f>VLOOKUP($A207,Questions!$B$3:$I$256,7,FALSE)</f>
        <v>This is a general inquiry to determine if the vendor is well-versed in applicable laws and regulations that apply in the institution's region of business operation.</v>
      </c>
      <c r="D207" s="25" t="str">
        <f>VLOOKUP($A207,Questions!$B$3:$I$256,8,FALSE)</f>
        <v>If a vendor is vague in their response, follow up with direct questions about doing business in your state/region/country and any laws that are pertinent to the institution.</v>
      </c>
    </row>
    <row r="208" spans="1:5" ht="85.5" x14ac:dyDescent="0.2">
      <c r="A208" s="25" t="str">
        <f>'HECVAT - Full | Vendor Response'!A216</f>
        <v>PPPR-09</v>
      </c>
      <c r="B208" s="25" t="str">
        <f>VLOOKUP($A208,Questions!$B$3:$I$256,2,FALSE)</f>
        <v>Do you perform background screenings or multi-state background checks on all employees prior to their first day of work?</v>
      </c>
      <c r="C208" s="25" t="str">
        <f>VLOOKUP($A208,Questions!$B$3:$I$256,7,FALSE)</f>
        <v>The use of detective and preventive controls in the hiring process served a valuable role in protecting institutional data. As these are often HR documented policies, a vendor should have their practices well-documented and ready for review, upon request.</v>
      </c>
      <c r="D208" s="25" t="str">
        <f>VLOOKUP($A208,Questions!$B$3:$I$256,8,FALSE)</f>
        <v>Ask the vendor if background checks and/or screening are conducted in any capacity, at any time during the employment period. Ask about the precautions they take to ensure the intellectual property is secured and inquire if user data is treated in an appropriate manner.</v>
      </c>
    </row>
    <row r="209" spans="1:5" ht="85.5" x14ac:dyDescent="0.2">
      <c r="A209" s="25" t="str">
        <f>'HECVAT - Full | Vendor Response'!A217</f>
        <v>PPPR-10</v>
      </c>
      <c r="B209" s="25" t="str">
        <f>VLOOKUP($A209,Questions!$B$3:$I$256,2,FALSE)</f>
        <v>Do you require new employees to fill out agreements and review policies?</v>
      </c>
      <c r="C209" s="25" t="str">
        <f>VLOOKUP($A209,Questions!$B$3:$I$256,7,FALSE)</f>
        <v>Setting the expectation of performance and increasing awareness of security-related responsibilities are part of these initial-hiring documents. Oftentimes these agreements and reviews are conducted during orientation for new employees.</v>
      </c>
      <c r="D209" s="25" t="str">
        <f>VLOOKUP($A209,Questions!$B$3:$I$256,8,FALSE)</f>
        <v>If a vendor's practices are not clear, inquire about training requirements for employees, especially the frequency and scope of content.</v>
      </c>
    </row>
    <row r="210" spans="1:5" ht="136.35" customHeight="1" x14ac:dyDescent="0.2">
      <c r="A210" s="25" t="str">
        <f>'HECVAT - Full | Vendor Response'!A218</f>
        <v>PPPR-11</v>
      </c>
      <c r="B210" s="25" t="str">
        <f>VLOOKUP($A210,Questions!$B$3:$I$256,2,FALSE)</f>
        <v>Do you have a documented information security policy?</v>
      </c>
      <c r="C210" s="25" t="str">
        <f>VLOOKUP($A210,Questions!$B$3:$I$256,7,FALSE)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0" s="25" t="str">
        <f>VLOOKUP($A210,Questions!$B$3:$I$256,8,FALSE)</f>
        <v>If the vendor does not have an incident response plan, point them to the NIST Computer Security Incident Handling Guide at https://csrc.nist.gov/publications/detail/sp/800-61/rev-2/final</v>
      </c>
    </row>
    <row r="211" spans="1:5" ht="63.75" customHeight="1" x14ac:dyDescent="0.2">
      <c r="A211" s="25" t="str">
        <f>'HECVAT - Full | Vendor Response'!A219</f>
        <v>PPPR-12</v>
      </c>
      <c r="B211" s="25" t="str">
        <f>VLOOKUP($A211,Questions!$B$3:$I$256,2,FALSE)</f>
        <v>Do you have an information security awareness program?</v>
      </c>
      <c r="C211" s="25"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25" t="str">
        <f>VLOOKUP($A211,Questions!$B$3:$I$256,8,FALSE)</f>
        <v>Follow-up inquiries for information security awareness programs will be institution/implementation specific.</v>
      </c>
      <c r="E211" s="230"/>
    </row>
    <row r="212" spans="1:5" ht="63" customHeight="1" x14ac:dyDescent="0.2">
      <c r="A212" s="25" t="str">
        <f>'HECVAT - Full | Vendor Response'!A220</f>
        <v>PPPR-13</v>
      </c>
      <c r="B212" s="25" t="str">
        <f>VLOOKUP($A212,Questions!$B$3:$I$256,2,FALSE)</f>
        <v>Is security awareness training mandatory for all employees?</v>
      </c>
      <c r="C212" s="25" t="str">
        <f>VLOOKUP($A212,Questions!$B$3:$I$256,7,FALSE)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2" s="25" t="str">
        <f>VLOOKUP($A212,Questions!$B$3:$I$256,8,FALSE)</f>
        <v>Follow-up inquiries for information security awareness programs will be institution/implementation specific.</v>
      </c>
      <c r="E212" s="230"/>
    </row>
    <row r="213" spans="1:5" ht="73.349999999999994" customHeight="1" x14ac:dyDescent="0.2">
      <c r="A213" s="25" t="str">
        <f>'HECVAT - Full | Vendor Response'!A221</f>
        <v>PPPR-14</v>
      </c>
      <c r="B213" s="25" t="str">
        <f>VLOOKUP($A213,Questions!$B$3:$I$256,2,FALSE)</f>
        <v>Do you have process and procedure(s) documented, and currently followed, that require a review and update of the access list(s) for privileged accounts?</v>
      </c>
      <c r="C213" s="25" t="str">
        <f>VLOOKUP($A213,Questions!$B$3:$I$256,7,FALSE)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3" s="25" t="str">
        <f>VLOOKUP($A213,Questions!$B$3:$I$256,8,FALSE)</f>
        <v>Ask the vendor to summarize their implemented policies and/or procedures.</v>
      </c>
      <c r="E213" s="230"/>
    </row>
    <row r="214" spans="1:5" ht="36" customHeight="1" x14ac:dyDescent="0.2">
      <c r="A214" s="25" t="str">
        <f>'HECVAT - Full | Vendor Response'!A222</f>
        <v>PPPR-15</v>
      </c>
      <c r="B214" s="25" t="str">
        <f>VLOOKUP($A214,Questions!$B$3:$I$256,2,FALSE)</f>
        <v>Do you have documented, and currently implemented, internal audit processes and procedures?</v>
      </c>
      <c r="C214" s="25" t="str">
        <f>VLOOKUP($A214,Questions!$B$3:$I$256,7,FALSE)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4" s="25" t="str">
        <f>VLOOKUP($A214,Questions!$B$3:$I$256,8,FALSE)</f>
        <v xml:space="preserve">Follow-up inquiries for internal audit processes and procedures will be institution/implementation specific. </v>
      </c>
      <c r="E214" s="230"/>
    </row>
    <row r="215" spans="1:5" ht="36" customHeight="1" x14ac:dyDescent="0.2">
      <c r="A215" s="25" t="str">
        <f>'HECVAT - Full | Vendor Response'!A223</f>
        <v>PPPR-16</v>
      </c>
      <c r="B215" s="25" t="str">
        <f>VLOOKUP($A215,Questions!$B$3:$I$256,2,FALSE)</f>
        <v>Does your organization have physical security controls and policies in place?</v>
      </c>
      <c r="C215" s="25" t="str">
        <f>VLOOKUP($A215,Questions!$B$3:$I$256,7,FALSE)</f>
        <v>This question aims to understand the physical security state of the vendor's operating environment and whether or not physical assets are appropriately protected.</v>
      </c>
      <c r="D215" s="25" t="str">
        <f>VLOOKUP($A215,Questions!$B$3:$I$256,8,FALSE)</f>
        <v xml:space="preserve">Follow-up inquiries for physical security controls and policies will be institution/implementation specific. </v>
      </c>
      <c r="E215" s="278" t="s">
        <v>3233</v>
      </c>
    </row>
    <row r="216" spans="1:5" ht="36" customHeight="1" x14ac:dyDescent="0.2">
      <c r="A216" s="331" t="s">
        <v>244</v>
      </c>
      <c r="B216" s="331"/>
      <c r="C216" s="20" t="str">
        <f>$C$23</f>
        <v>Reason for Question</v>
      </c>
      <c r="D216" s="20" t="str">
        <f>$D$23</f>
        <v>Follow-up Inquiries/Responses</v>
      </c>
    </row>
    <row r="217" spans="1:5" ht="144" customHeight="1" x14ac:dyDescent="0.2">
      <c r="A217" s="25" t="str">
        <f>'HECVAT - Full | Vendor Response'!A225</f>
        <v>HFIH-01</v>
      </c>
      <c r="B217" s="25" t="str">
        <f>VLOOKUP($A217,Questions!$B$3:$I$256,2,FALSE)</f>
        <v>Do you have a formal incident response plan?</v>
      </c>
      <c r="C217" s="25" t="str">
        <f>VLOOKUP($A217,Questions!$B$3:$I$256,7,FALSE)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7" s="25" t="str">
        <f>VLOOKUP($A217,Questions!$B$3:$I$256,8,FALSE)</f>
        <v>If the vendor does not have an incident response plan, direct them to the NIST Computer Security Incident Handling Guide at https://csrc.nist.gov/publications/detail/sp/800-61/rev-2/final</v>
      </c>
      <c r="E217" s="230"/>
    </row>
    <row r="218" spans="1:5" ht="102" customHeight="1" x14ac:dyDescent="0.2">
      <c r="A218" s="25" t="str">
        <f>'HECVAT - Full | Vendor Response'!A226</f>
        <v>HFIH-02</v>
      </c>
      <c r="B218" s="25" t="str">
        <f>VLOOKUP($A218,Questions!$B$3:$I$256,2,FALSE)</f>
        <v>Do you either have an internal incident response team or retain an external team?</v>
      </c>
      <c r="C218" s="25" t="str">
        <f>VLOOKUP($A218,Questions!$B$3:$I$256,7,FALSE)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8" s="25" t="str">
        <f>VLOOKUP($A218,Questions!$B$3:$I$256,8,FALSE)</f>
        <v>If the vendor does not have an incident response plan, direct them to the NIST Computer Security Incident Handling Guide at https://csrc.nist.gov/publications/detail/sp/800-61/rev-2/final</v>
      </c>
      <c r="E218" s="230"/>
    </row>
    <row r="219" spans="1:5" ht="102" customHeight="1" x14ac:dyDescent="0.2">
      <c r="A219" s="25" t="str">
        <f>'HECVAT - Full | Vendor Response'!A227</f>
        <v>HFIH-03</v>
      </c>
      <c r="B219" s="25" t="str">
        <f>VLOOKUP($A219,Questions!$B$3:$I$256,2,FALSE)</f>
        <v>Do you have the capability to respond to incidents on a 24 x 7 x 365 basis?</v>
      </c>
      <c r="C219" s="25" t="str">
        <f>VLOOKUP($A219,Questions!$B$3:$I$256,7,FALSE)</f>
        <v>The incident team structure (internal vs. external), size, and capabilities of a vendor have a significant impact on their ability to respond to and protect an institution's data. Use the knowledge of this response when evaluating other vendor statements.</v>
      </c>
      <c r="D219" s="25" t="str">
        <f>VLOOKUP($A219,Questions!$B$3:$I$256,8,FALSE)</f>
        <v>If the vendor does not have an incident response team, direct them to the NIST Computer Security Incident Handling Guide at https://csrc.nist.gov/publications/detail/sp/800-61/rev-2/final</v>
      </c>
      <c r="E219" s="230"/>
    </row>
    <row r="220" spans="1:5" ht="114" x14ac:dyDescent="0.2">
      <c r="A220" s="25" t="str">
        <f>'HECVAT - Full | Vendor Response'!A228</f>
        <v>HFIH-04</v>
      </c>
      <c r="B220" s="25" t="str">
        <f>VLOOKUP($A220,Questions!$B$3:$I$256,2,FALSE)</f>
        <v>Do you carry cyber-risk insurance to protect against unforeseen service outages, data that is lost or stolen, and security incidents?</v>
      </c>
      <c r="C220" s="25" t="str">
        <f>VLOOKUP($A220,Questions!$B$3:$I$256,7,FALSE)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20" s="25" t="str">
        <f>VLOOKUP($A220,Questions!$B$3:$I$256,8,FALSE)</f>
        <v>If the vendor does not have an incident response plan, point them to the NIST Computer Security Incident Handling Guide at https://csrc.nist.gov/publications/detail/sp/800-61/rev-2/final</v>
      </c>
      <c r="E220" s="278" t="s">
        <v>3233</v>
      </c>
    </row>
    <row r="221" spans="1:5" ht="36" customHeight="1" x14ac:dyDescent="0.2">
      <c r="A221" s="331" t="str">
        <f>IF($C$31="","Quality Assurance",IF($C$31="Yes","Quality Assurance - Optional based on QUALIFIER response.","Quality Assurance"))</f>
        <v>Quality Assurance</v>
      </c>
      <c r="B221" s="331"/>
      <c r="C221" s="20" t="str">
        <f>$C$23</f>
        <v>Reason for Question</v>
      </c>
      <c r="D221" s="20" t="str">
        <f>$D$23</f>
        <v>Follow-up Inquiries/Responses</v>
      </c>
    </row>
    <row r="222" spans="1:5" ht="71.25" x14ac:dyDescent="0.2">
      <c r="A222" s="25" t="str">
        <f>'HECVAT - Full | Vendor Response'!A230</f>
        <v>QLAS-01</v>
      </c>
      <c r="B222" s="25" t="str">
        <f>VLOOKUP($A222,Questions!$B$3:$I$256,2,FALSE)</f>
        <v>Do you have a documented and currently implemented Quality Assurance program?</v>
      </c>
      <c r="C222" s="25" t="str">
        <f>VLOOKUP($A222,Questions!$B$3:$I$256,7,FALSE)</f>
        <v xml:space="preserve">Integrity and availability are the focus of this question. The existence of a well-documented quality assurance program, with demonstrated and published metrics, may provide insight into the inner workings (mindset) of a vendor. </v>
      </c>
      <c r="D222" s="25" t="str">
        <f>VLOOKUP($A222,Questions!$B$3:$I$256,8,FALSE)</f>
        <v>Institutions vary broadly on how QA is handled, so any follow-up questions will be contract/institution/implementation specific.</v>
      </c>
    </row>
    <row r="223" spans="1:5" ht="48" customHeight="1" x14ac:dyDescent="0.2">
      <c r="A223" s="25" t="str">
        <f>'HECVAT - Full | Vendor Response'!A231</f>
        <v>QLAS-02</v>
      </c>
      <c r="B223" s="25" t="str">
        <f>VLOOKUP($A223,Questions!$B$3:$I$256,2,FALSE)</f>
        <v>Do you comply with ISO 9001?</v>
      </c>
      <c r="C223" s="25" t="str">
        <f>VLOOKUP($A223,Questions!$B$3:$I$256,7,FALSE)</f>
        <v>Standard documentation, relevant to institutions requiring a vendor to comply with ISO 9001.</v>
      </c>
      <c r="D223" s="25" t="str">
        <f>VLOOKUP($A223,Questions!$B$3:$I$256,8,FALSE)</f>
        <v xml:space="preserve">Follow-up inquiries for ISO 9001 content will be institution/implementation specific. </v>
      </c>
    </row>
    <row r="224" spans="1:5" ht="84" customHeight="1" x14ac:dyDescent="0.2">
      <c r="A224" s="25" t="str">
        <f>'HECVAT - Full | Vendor Response'!A232</f>
        <v>QLAS-03</v>
      </c>
      <c r="B224" s="25" t="str">
        <f>VLOOKUP($A224,Questions!$B$3:$I$256,2,FALSE)</f>
        <v>Will your company provide quality and performance metrics in relation to the scope of services and performance expectations for the services you are offering?</v>
      </c>
      <c r="C224" s="25" t="str">
        <f>VLOOKUP($A224,Questions!$B$3:$I$256,7,FALSE)</f>
        <v>This question is for institutions that tie metrics and service level agreements (SLAs) or expectations (SLEs) to security reviews. The implementation strategy and use case will indicate the relevance of this question for security/risk assessment.</v>
      </c>
      <c r="D224" s="25" t="str">
        <f>VLOOKUP($A224,Questions!$B$3:$I$256,8,FALSE)</f>
        <v xml:space="preserve">Follow-up inquiries for quality and performance metrics will be contract/institution/implementation specific. </v>
      </c>
    </row>
    <row r="225" spans="1:5" ht="96" customHeight="1" x14ac:dyDescent="0.2">
      <c r="A225" s="25" t="str">
        <f>'HECVAT - Full | Vendor Response'!A233</f>
        <v>QLAS-04</v>
      </c>
      <c r="B225" s="25" t="str">
        <f>VLOOKUP($A225,Questions!$B$3:$I$256,2,FALSE)</f>
        <v>Do you incorporate customer feedback into security feature requests?</v>
      </c>
      <c r="C225" s="25" t="str">
        <f>VLOOKUP($A225,Questions!$B$3:$I$256,7,FALSE)</f>
        <v>This is a general inquiry to determine if the vendor being assessed has done or is doing business with the institution at the time of assessment. Existing relationships, if present, can be reviewed for insights into a vendor and/or to verify other responses.</v>
      </c>
      <c r="D225" s="25" t="str">
        <f>VLOOKUP($A225,Questions!$B$3:$I$256,8,FALSE)</f>
        <v>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v>
      </c>
    </row>
    <row r="226" spans="1:5" ht="48" customHeight="1" x14ac:dyDescent="0.2">
      <c r="A226" s="25" t="str">
        <f>'HECVAT - Full | Vendor Response'!A234</f>
        <v>QLAS-05</v>
      </c>
      <c r="B226" s="25" t="str">
        <f>VLOOKUP($A226,Questions!$B$3:$I$256,2,FALSE)</f>
        <v>Can you provide an evaluation site to the institution for testing?</v>
      </c>
      <c r="C226" s="25" t="str">
        <f>VLOOKUP($A226,Questions!$B$3:$I$256,7,FALSE)</f>
        <v xml:space="preserve">This question is used to gauge the importance of our industry (higher education) to the vendor. </v>
      </c>
      <c r="D226" s="25" t="str">
        <f>VLOOKUP($A226,Questions!$B$3:$I$256,8,FALSE)</f>
        <v>This is a general information question. Any follow-up will be institution/implementation specific.</v>
      </c>
      <c r="E226" s="273" t="s">
        <v>3233</v>
      </c>
    </row>
    <row r="227" spans="1:5" ht="36" customHeight="1" x14ac:dyDescent="0.2">
      <c r="A227" s="331" t="str">
        <f>IF($C$31="","Vulnerability Scanning",IF($C$31="Yes","Vulnerability Scanning - Optional based on QUALIFIER response.","Vulnerability Scanning"))</f>
        <v>Vulnerability Scanning</v>
      </c>
      <c r="B227" s="331"/>
      <c r="C227" s="20" t="str">
        <f>$C$23</f>
        <v>Reason for Question</v>
      </c>
      <c r="D227" s="20" t="str">
        <f>$D$23</f>
        <v>Follow-up Inquiries/Responses</v>
      </c>
    </row>
    <row r="228" spans="1:5" ht="128.25" x14ac:dyDescent="0.2">
      <c r="A228" s="25" t="str">
        <f>'HECVAT - Full | Vendor Response'!A236</f>
        <v>VULN-01</v>
      </c>
      <c r="B228" s="25" t="str">
        <f>VLOOKUP($A228,Questions!$B$3:$I$256,2,FALSE)</f>
        <v>Are your systems and applications regularly scanned externally for vulnerabilities?</v>
      </c>
      <c r="C228" s="25" t="str">
        <f>VLOOKUP($A228,Questions!$B$3:$I$256,7,FALSE)</f>
        <v>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8" s="25" t="str">
        <f>VLOOKUP($A228,Questions!$B$3:$I$256,8,FALSE)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9" spans="1:5" ht="128.25" x14ac:dyDescent="0.2">
      <c r="A229" s="25" t="str">
        <f>'HECVAT - Full | Vendor Response'!A237</f>
        <v>VULN-02</v>
      </c>
      <c r="B229" s="25" t="str">
        <f>VLOOKUP($A229,Questions!$B$3:$I$256,2,FALSE)</f>
        <v>Have your systems and applications had a third-party security assessment completed in the last year?</v>
      </c>
      <c r="C229" s="25" t="str">
        <f>VLOOKUP($A229,Questions!$B$3:$I$256,7,FALSE)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9" s="25" t="str">
        <f>VLOOKUP($A229,Questions!$B$3:$I$256,8,FALSE)</f>
        <v>Ask if there has ever been a vulnerability scan. A short lapse in external assessment validity can be understood (if there is a planned assessment), but a significant time lapse or none whatsoever is cause for elevated levels of concern.</v>
      </c>
    </row>
    <row r="230" spans="1:5" ht="99.75" x14ac:dyDescent="0.2">
      <c r="A230" s="25" t="str">
        <f>'HECVAT - Full | Vendor Response'!A238</f>
        <v>VULN-03</v>
      </c>
      <c r="B230" s="25" t="str">
        <f>VLOOKUP($A230,Questions!$B$3:$I$256,2,FALSE)</f>
        <v>Are your systems and applications scanned with an authenticated user account for vulnerabilities (that are remediated) prior to new releases?</v>
      </c>
      <c r="C230" s="25" t="str">
        <f>VLOOKUP($A230,Questions!$B$3:$I$256,7,FALSE)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230" s="25" t="str">
        <f>VLOOKUP($A230,Questions!$B$3:$I$256,8,FALSE)</f>
        <v>Ask if there are plans to implement these processes. Ask the vendor to summarize their decision behind not scanning their applications for vulnerabilities prior to release.</v>
      </c>
    </row>
    <row r="231" spans="1:5" ht="71.25" x14ac:dyDescent="0.2">
      <c r="A231" s="25" t="str">
        <f>'HECVAT - Full | Vendor Response'!A239</f>
        <v>VULN-04</v>
      </c>
      <c r="B231" s="25" t="str">
        <f>VLOOKUP($A231,Questions!$B$3:$I$256,2,FALSE)</f>
        <v>Will you provide results of application and system vulnerability scans to the institution?</v>
      </c>
      <c r="C231" s="25" t="str">
        <f>VLOOKUP($A231,Questions!$B$3:$I$256,7,FALSE)</f>
        <v>If a vendor is scanning their applications and/or systems, oftentimes an institution will want to review the report, if possible. Preferably, any finding on the reports will have a matching mitigation action.</v>
      </c>
      <c r="D231" s="25" t="str">
        <f>VLOOKUP($A231,Questions!$B$3:$I$256,8,FALSE)</f>
        <v>If a vendor is hesitant to share the report, ask for a summarized version; some insight is better than none.</v>
      </c>
    </row>
    <row r="232" spans="1:5" ht="142.5" x14ac:dyDescent="0.2">
      <c r="A232" s="25" t="str">
        <f>'HECVAT - Full | Vendor Response'!A240</f>
        <v>VULN-05</v>
      </c>
      <c r="B232" s="25" t="str">
        <f>VLOOKUP($A232,Questions!$B$3:$I$256,2,FALSE)</f>
        <v>Describe or provide a reference to how you monitor for and protect against common web application security vulnerabilities (e.g., SQL injection, XSS, XSRF, etc.).</v>
      </c>
      <c r="C232" s="25" t="str">
        <f>VLOOKUP($A232,Questions!$B$3:$I$256,7,FALSE)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2" s="25" t="str">
        <f>VLOOKUP($A232,Questions!$B$3:$I$256,8,FALSE)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3" spans="1:5" ht="71.25" x14ac:dyDescent="0.2">
      <c r="A233" s="25" t="str">
        <f>'HECVAT - Full | Vendor Response'!A241</f>
        <v>VULN-06</v>
      </c>
      <c r="B233" s="25" t="str">
        <f>VLOOKUP($A233,Questions!$B$3:$I$256,2,FALSE)</f>
        <v>Will you allow the institution to perform its own vulnerability testing and/or scanning of your systems and/or application, provided that testing is performed at a mutually agreed upon time and date?</v>
      </c>
      <c r="C233" s="25" t="str">
        <f>VLOOKUP($A233,Questions!$B$3:$I$256,7,FALSE)</f>
        <v>Many higher education institutions are capable of performing vulnerability assessments and/or penetration testing on their vendors' infrastructures. This question confirms the possibility of conducting these actions against the vendor's infrastructure.</v>
      </c>
      <c r="D233" s="25" t="str">
        <f>VLOOKUP($A233,Questions!$B$3:$I$256,8,FALSE)</f>
        <v>Follow-up inquiries for vulnerability scanning and penetration testing will be institution/implementation specific.</v>
      </c>
      <c r="E233" s="273" t="s">
        <v>3233</v>
      </c>
    </row>
    <row r="234" spans="1:5" ht="36" customHeight="1" x14ac:dyDescent="0.2">
      <c r="A234" s="331" t="str">
        <f>IF(OR($C$25="No",$C$25="Yes"),"HIPAA - Optional based on QUALIFIER response.","HIPAA")</f>
        <v>HIPAA</v>
      </c>
      <c r="B234" s="331"/>
      <c r="C234" s="20" t="str">
        <f>$C$23</f>
        <v>Reason for Question</v>
      </c>
      <c r="D234" s="20" t="str">
        <f>$D$23</f>
        <v>Follow-up Inquiries/Responses</v>
      </c>
    </row>
    <row r="235" spans="1:5" ht="65.099999999999994" customHeight="1" x14ac:dyDescent="0.2">
      <c r="A235" s="25" t="str">
        <f>'HECVAT - Full | Vendor Response'!A243</f>
        <v>HIPA-01</v>
      </c>
      <c r="B235" s="25" t="str">
        <f>VLOOKUP($A235,Questions!$B$3:$I$256,2,FALSE)</f>
        <v>Do your workforce members receive regular training related to the HIPAA Privacy and Security Rules and the HITECH Act?</v>
      </c>
      <c r="C235" s="25" t="str">
        <f>VLOOKUP($A235,Questions!$B$3:$I$256,7,FALSE)</f>
        <v>HIPAA</v>
      </c>
      <c r="D235" s="25" t="str">
        <f>VLOOKUP($A235,Questions!$B$3:$I$256,8,FALSE)</f>
        <v>Refer to HIPAA documentation or your institution's Chief HIPAA Security Officer.</v>
      </c>
    </row>
    <row r="236" spans="1:5" ht="48" customHeight="1" x14ac:dyDescent="0.2">
      <c r="A236" s="25" t="str">
        <f>'HECVAT - Full | Vendor Response'!A244</f>
        <v>HIPA-02</v>
      </c>
      <c r="B236" s="25" t="str">
        <f>VLOOKUP($A236,Questions!$B$3:$I$256,2,FALSE)</f>
        <v>Do you monitor or receive information regarding changes in HIPAA regulations?</v>
      </c>
      <c r="C236" s="25" t="str">
        <f>VLOOKUP($A236,Questions!$B$3:$I$256,7,FALSE)</f>
        <v>HIPAA</v>
      </c>
      <c r="D236" s="25" t="str">
        <f>VLOOKUP($A236,Questions!$B$3:$I$256,8,FALSE)</f>
        <v>Refer to HIPAA documentation or your institution's Chief HIPAA Security Officer.</v>
      </c>
    </row>
    <row r="237" spans="1:5" ht="48" customHeight="1" x14ac:dyDescent="0.2">
      <c r="A237" s="25" t="str">
        <f>'HECVAT - Full | Vendor Response'!A245</f>
        <v>HIPA-03</v>
      </c>
      <c r="B237" s="25" t="str">
        <f>VLOOKUP($A237,Questions!$B$3:$I$256,2,FALSE)</f>
        <v>Has your organization designated HIPAA Privacy and Security officers as required by the rules?</v>
      </c>
      <c r="C237" s="25" t="str">
        <f>VLOOKUP($A237,Questions!$B$3:$I$256,7,FALSE)</f>
        <v>HIPAA</v>
      </c>
      <c r="D237" s="25" t="str">
        <f>VLOOKUP($A237,Questions!$B$3:$I$256,8,FALSE)</f>
        <v>Refer to HIPAA documentation or your institution's Chief HIPAA Security Officer.</v>
      </c>
    </row>
    <row r="238" spans="1:5" ht="48" customHeight="1" x14ac:dyDescent="0.2">
      <c r="A238" s="25" t="str">
        <f>'HECVAT - Full | Vendor Response'!A246</f>
        <v>HIPA-04</v>
      </c>
      <c r="B238" s="25" t="str">
        <f>VLOOKUP($A238,Questions!$B$3:$I$256,2,FALSE)</f>
        <v>Do you comply with the requirements of the Health Information Technology for Economic and Clinical Health Act (HITECH)?</v>
      </c>
      <c r="C238" s="25" t="str">
        <f>VLOOKUP($A238,Questions!$B$3:$I$256,7,FALSE)</f>
        <v>HIPAA</v>
      </c>
      <c r="D238" s="25" t="str">
        <f>VLOOKUP($A238,Questions!$B$3:$I$256,8,FALSE)</f>
        <v>Refer to HIPAA documentation or your institution's Chief HIPAA Security Officer.</v>
      </c>
    </row>
    <row r="239" spans="1:5" ht="48" customHeight="1" x14ac:dyDescent="0.2">
      <c r="A239" s="25" t="str">
        <f>'HECVAT - Full | Vendor Response'!A247</f>
        <v>HIPA-05</v>
      </c>
      <c r="B239" s="25" t="str">
        <f>VLOOKUP($A239,Questions!$B$3:$I$256,2,FALSE)</f>
        <v>Have you conducted a risk analysis as required under the Security Rule?</v>
      </c>
      <c r="C239" s="25" t="str">
        <f>VLOOKUP($A239,Questions!$B$3:$I$256,7,FALSE)</f>
        <v>HIPAA</v>
      </c>
      <c r="D239" s="25" t="str">
        <f>VLOOKUP($A239,Questions!$B$3:$I$256,8,FALSE)</f>
        <v>Refer to HIPAA documentation or your institution's Chief HIPAA Security Officer.</v>
      </c>
    </row>
    <row r="240" spans="1:5" ht="48" customHeight="1" x14ac:dyDescent="0.2">
      <c r="A240" s="25" t="str">
        <f>'HECVAT - Full | Vendor Response'!A248</f>
        <v>HIPA-06</v>
      </c>
      <c r="B240" s="25" t="str">
        <f>VLOOKUP($A240,Questions!$B$3:$I$256,2,FALSE)</f>
        <v>Have you identified areas of risks?</v>
      </c>
      <c r="C240" s="25" t="str">
        <f>VLOOKUP($A240,Questions!$B$3:$I$256,7,FALSE)</f>
        <v>HIPAA</v>
      </c>
      <c r="D240" s="25" t="str">
        <f>VLOOKUP($A240,Questions!$B$3:$I$256,8,FALSE)</f>
        <v>Refer to HIPAA documentation or your institution's Chief HIPAA Security Officer.</v>
      </c>
    </row>
    <row r="241" spans="1:4" ht="48" customHeight="1" x14ac:dyDescent="0.2">
      <c r="A241" s="25" t="str">
        <f>'HECVAT - Full | Vendor Response'!A249</f>
        <v>HIPA-07</v>
      </c>
      <c r="B241" s="25" t="str">
        <f>VLOOKUP($A241,Questions!$B$3:$I$256,2,FALSE)</f>
        <v>Have you taken actions to mitigate the identified risks?</v>
      </c>
      <c r="C241" s="25" t="str">
        <f>VLOOKUP($A241,Questions!$B$3:$I$256,7,FALSE)</f>
        <v>HIPAA</v>
      </c>
      <c r="D241" s="25" t="str">
        <f>VLOOKUP($A241,Questions!$B$3:$I$256,8,FALSE)</f>
        <v>Refer to HIPAA documentation or your institution's Chief HIPAA Security Officer.</v>
      </c>
    </row>
    <row r="242" spans="1:4" ht="48" customHeight="1" x14ac:dyDescent="0.2">
      <c r="A242" s="25" t="str">
        <f>'HECVAT - Full | Vendor Response'!A250</f>
        <v>HIPA-08</v>
      </c>
      <c r="B242" s="25" t="str">
        <f>VLOOKUP($A242,Questions!$B$3:$I$256,2,FALSE)</f>
        <v>Does your application require user and system administrator password changes at a frequency no greater than 90 days?</v>
      </c>
      <c r="C242" s="25" t="str">
        <f>VLOOKUP($A242,Questions!$B$3:$I$256,7,FALSE)</f>
        <v>HIPAA</v>
      </c>
      <c r="D242" s="25" t="str">
        <f>VLOOKUP($A242,Questions!$B$3:$I$256,8,FALSE)</f>
        <v>Refer to HIPAA documentation or your institution's Chief HIPAA Security Officer.</v>
      </c>
    </row>
    <row r="243" spans="1:4" ht="48" customHeight="1" x14ac:dyDescent="0.2">
      <c r="A243" s="25" t="str">
        <f>'HECVAT - Full | Vendor Response'!A251</f>
        <v>HIPA-09</v>
      </c>
      <c r="B243" s="25" t="str">
        <f>VLOOKUP($A243,Questions!$B$3:$I$256,2,FALSE)</f>
        <v>Does your application require users to set their own password after an administrator reset or on first use of the account?</v>
      </c>
      <c r="C243" s="25" t="str">
        <f>VLOOKUP($A243,Questions!$B$3:$I$256,7,FALSE)</f>
        <v>HIPAA</v>
      </c>
      <c r="D243" s="25" t="str">
        <f>VLOOKUP($A243,Questions!$B$3:$I$256,8,FALSE)</f>
        <v>Refer to HIPAA documentation or your institution's Chief HIPAA Security Officer.</v>
      </c>
    </row>
    <row r="244" spans="1:4" ht="48" customHeight="1" x14ac:dyDescent="0.2">
      <c r="A244" s="25" t="str">
        <f>'HECVAT - Full | Vendor Response'!A252</f>
        <v>HIPA-10</v>
      </c>
      <c r="B244" s="25" t="str">
        <f>VLOOKUP($A244,Questions!$B$3:$I$256,2,FALSE)</f>
        <v xml:space="preserve">Does your application lock out an account after a number of failed login attempts? </v>
      </c>
      <c r="C244" s="25" t="str">
        <f>VLOOKUP($A244,Questions!$B$3:$I$256,7,FALSE)</f>
        <v>HIPAA</v>
      </c>
      <c r="D244" s="25" t="str">
        <f>VLOOKUP($A244,Questions!$B$3:$I$256,8,FALSE)</f>
        <v>Refer to HIPAA documentation or your institution's Chief HIPAA Security Officer.</v>
      </c>
    </row>
    <row r="245" spans="1:4" ht="48" customHeight="1" x14ac:dyDescent="0.2">
      <c r="A245" s="25" t="str">
        <f>'HECVAT - Full | Vendor Response'!A253</f>
        <v>HIPA-11</v>
      </c>
      <c r="B245" s="25" t="str">
        <f>VLOOKUP($A245,Questions!$B$3:$I$256,2,FALSE)</f>
        <v>Does your application automatically lock or log-out an account after a period of inactivity?</v>
      </c>
      <c r="C245" s="25" t="str">
        <f>VLOOKUP($A245,Questions!$B$3:$I$256,7,FALSE)</f>
        <v>HIPAA</v>
      </c>
      <c r="D245" s="25" t="str">
        <f>VLOOKUP($A245,Questions!$B$3:$I$256,8,FALSE)</f>
        <v>Refer to HIPAA documentation or your institution's Chief HIPAA Security Officer.</v>
      </c>
    </row>
    <row r="246" spans="1:4" ht="48" customHeight="1" x14ac:dyDescent="0.2">
      <c r="A246" s="25" t="str">
        <f>'HECVAT - Full | Vendor Response'!A254</f>
        <v>HIPA-12</v>
      </c>
      <c r="B246" s="25" t="str">
        <f>VLOOKUP($A246,Questions!$B$3:$I$256,2,FALSE)</f>
        <v>Are passwords visible in plain text, whether when stored or entered, including service level accounts (i.e., database accounts, etc.)?</v>
      </c>
      <c r="C246" s="25" t="str">
        <f>VLOOKUP($A246,Questions!$B$3:$I$256,7,FALSE)</f>
        <v>HIPAA</v>
      </c>
      <c r="D246" s="25" t="str">
        <f>VLOOKUP($A246,Questions!$B$3:$I$256,8,FALSE)</f>
        <v>Refer to HIPAA documentation or your institution's Chief HIPAA Security Officer.</v>
      </c>
    </row>
    <row r="247" spans="1:4" ht="48" customHeight="1" x14ac:dyDescent="0.2">
      <c r="A247" s="25" t="str">
        <f>'HECVAT - Full | Vendor Response'!A255</f>
        <v>HIPA-13</v>
      </c>
      <c r="B247" s="25" t="str">
        <f>VLOOKUP($A247,Questions!$B$3:$I$256,2,FALSE)</f>
        <v>If the application is institution-hosted, can all service level and administrative account passwords be changed by the institution?</v>
      </c>
      <c r="C247" s="25" t="str">
        <f>VLOOKUP($A247,Questions!$B$3:$I$256,7,FALSE)</f>
        <v>HIPAA</v>
      </c>
      <c r="D247" s="25" t="str">
        <f>VLOOKUP($A247,Questions!$B$3:$I$256,8,FALSE)</f>
        <v>Refer to HIPAA documentation or your institution's Chief HIPAA Security Officer.</v>
      </c>
    </row>
    <row r="248" spans="1:4" ht="48" customHeight="1" x14ac:dyDescent="0.2">
      <c r="A248" s="25" t="str">
        <f>'HECVAT - Full | Vendor Response'!A256</f>
        <v>HIPA-14</v>
      </c>
      <c r="B248" s="25" t="str">
        <f>VLOOKUP($A248,Questions!$B$3:$I$256,2,FALSE)</f>
        <v>Does your application provide the ability to define user access levels?</v>
      </c>
      <c r="C248" s="25" t="str">
        <f>VLOOKUP($A248,Questions!$B$3:$I$256,7,FALSE)</f>
        <v>HIPAA</v>
      </c>
      <c r="D248" s="25" t="str">
        <f>VLOOKUP($A248,Questions!$B$3:$I$256,8,FALSE)</f>
        <v>Refer to HIPAA documentation or your institution's Chief HIPAA Security Officer.</v>
      </c>
    </row>
    <row r="249" spans="1:4" ht="48" customHeight="1" x14ac:dyDescent="0.2">
      <c r="A249" s="25" t="str">
        <f>'HECVAT - Full | Vendor Response'!A257</f>
        <v>HIPA-15</v>
      </c>
      <c r="B249" s="25" t="str">
        <f>VLOOKUP($A249,Questions!$B$3:$I$256,2,FALSE)</f>
        <v>Does your application support varying levels of access to administrative tasks defined individually per user?</v>
      </c>
      <c r="C249" s="25" t="str">
        <f>VLOOKUP($A249,Questions!$B$3:$I$256,7,FALSE)</f>
        <v>HIPAA</v>
      </c>
      <c r="D249" s="25" t="str">
        <f>VLOOKUP($A249,Questions!$B$3:$I$256,8,FALSE)</f>
        <v>Refer to HIPAA documentation or your institution's Chief HIPAA Security Officer.</v>
      </c>
    </row>
    <row r="250" spans="1:4" ht="48" customHeight="1" x14ac:dyDescent="0.2">
      <c r="A250" s="25" t="str">
        <f>'HECVAT - Full | Vendor Response'!A258</f>
        <v>HIPA-16</v>
      </c>
      <c r="B250" s="25" t="str">
        <f>VLOOKUP($A250,Questions!$B$3:$I$256,2,FALSE)</f>
        <v>Does your application support varying levels of access to records based on user ID?</v>
      </c>
      <c r="C250" s="25" t="str">
        <f>VLOOKUP($A250,Questions!$B$3:$I$256,7,FALSE)</f>
        <v>HIPAA</v>
      </c>
      <c r="D250" s="25" t="str">
        <f>VLOOKUP($A250,Questions!$B$3:$I$256,8,FALSE)</f>
        <v>Refer to HIPAA documentation or your institution's Chief HIPAA Security Officer.</v>
      </c>
    </row>
    <row r="251" spans="1:4" ht="48" customHeight="1" x14ac:dyDescent="0.2">
      <c r="A251" s="25" t="str">
        <f>'HECVAT - Full | Vendor Response'!A259</f>
        <v>HIPA-17</v>
      </c>
      <c r="B251" s="25" t="str">
        <f>VLOOKUP($A251,Questions!$B$3:$I$256,2,FALSE)</f>
        <v>Is there a limit to the number of groups to which a user can be assigned?</v>
      </c>
      <c r="C251" s="25" t="str">
        <f>VLOOKUP($A251,Questions!$B$3:$I$256,7,FALSE)</f>
        <v>HIPAA</v>
      </c>
      <c r="D251" s="25" t="str">
        <f>VLOOKUP($A251,Questions!$B$3:$I$256,8,FALSE)</f>
        <v>Refer to HIPAA documentation or your institution's Chief HIPAA Security Officer.</v>
      </c>
    </row>
    <row r="252" spans="1:4" ht="48" customHeight="1" x14ac:dyDescent="0.2">
      <c r="A252" s="25" t="str">
        <f>'HECVAT - Full | Vendor Response'!A260</f>
        <v>HIPA-18</v>
      </c>
      <c r="B252" s="25" t="str">
        <f>VLOOKUP($A252,Questions!$B$3:$I$256,2,FALSE)</f>
        <v>Do accounts used for vendor-supplied remote support abide by the same authentication policies and access logging as the rest of the system?</v>
      </c>
      <c r="C252" s="25" t="str">
        <f>VLOOKUP($A252,Questions!$B$3:$I$256,7,FALSE)</f>
        <v>HIPAA</v>
      </c>
      <c r="D252" s="25" t="str">
        <f>VLOOKUP($A252,Questions!$B$3:$I$256,8,FALSE)</f>
        <v>Refer to HIPAA documentation or your institution's Chief HIPAA Security Officer.</v>
      </c>
    </row>
    <row r="253" spans="1:4" ht="47.1" customHeight="1" x14ac:dyDescent="0.2">
      <c r="A253" s="25" t="str">
        <f>'HECVAT - Full | Vendor Response'!A261</f>
        <v>HIPA-19</v>
      </c>
      <c r="B253" s="25" t="str">
        <f>VLOOKUP($A253,Questions!$B$3:$I$256,2,FALSE)</f>
        <v xml:space="preserve">Does the application log record access including specific user, date/time of access, and originating IP or device? </v>
      </c>
      <c r="C253" s="25" t="str">
        <f>VLOOKUP($A253,Questions!$B$3:$I$256,7,FALSE)</f>
        <v>HIPAA</v>
      </c>
      <c r="D253" s="25" t="str">
        <f>VLOOKUP($A253,Questions!$B$3:$I$256,8,FALSE)</f>
        <v>Refer to HIPAA documentation or your institution's Chief HIPAA Security Officer.</v>
      </c>
    </row>
    <row r="254" spans="1:4" ht="47.1" customHeight="1" x14ac:dyDescent="0.2">
      <c r="A254" s="25" t="str">
        <f>'HECVAT - Full | Vendor Response'!A262</f>
        <v>HIPA-20</v>
      </c>
      <c r="B254" s="25" t="str">
        <f>VLOOKUP($A254,Questions!$B$3:$I$256,2,FALSE)</f>
        <v>Does the application log administrative activity, such user account access changes and password changes, including specific user, date/time of changes, and originating IP or device?</v>
      </c>
      <c r="C254" s="25" t="str">
        <f>VLOOKUP($A254,Questions!$B$3:$I$256,7,FALSE)</f>
        <v>HIPAA</v>
      </c>
      <c r="D254" s="25" t="str">
        <f>VLOOKUP($A254,Questions!$B$3:$I$256,8,FALSE)</f>
        <v>Refer to HIPAA documentation or your institution's Chief HIPAA Security Officer.</v>
      </c>
    </row>
    <row r="255" spans="1:4" ht="48" customHeight="1" x14ac:dyDescent="0.2">
      <c r="A255" s="25" t="str">
        <f>'HECVAT - Full | Vendor Response'!A263</f>
        <v>HIPA-21</v>
      </c>
      <c r="B255" s="25" t="str">
        <f>VLOOKUP($A255,Questions!$B$3:$I$256,2,FALSE)</f>
        <v>How long does the application keep access/change logs?</v>
      </c>
      <c r="C255" s="25" t="str">
        <f>VLOOKUP($A255,Questions!$B$3:$I$256,7,FALSE)</f>
        <v>HIPAA</v>
      </c>
      <c r="D255" s="25" t="str">
        <f>VLOOKUP($A255,Questions!$B$3:$I$256,8,FALSE)</f>
        <v>Refer to HIPAA documentation or your institution's Chief HIPAA Security Officer.</v>
      </c>
    </row>
    <row r="256" spans="1:4" ht="65.099999999999994" customHeight="1" x14ac:dyDescent="0.2">
      <c r="A256" s="25" t="str">
        <f>'HECVAT - Full | Vendor Response'!A264</f>
        <v>HIPA-22</v>
      </c>
      <c r="B256" s="25" t="str">
        <f>VLOOKUP($A256,Questions!$B$3:$I$256,2,FALSE)</f>
        <v xml:space="preserve">Can the application logs be archived? </v>
      </c>
      <c r="C256" s="25" t="str">
        <f>VLOOKUP($A256,Questions!$B$3:$I$256,7,FALSE)</f>
        <v>HIPAA</v>
      </c>
      <c r="D256" s="25" t="str">
        <f>VLOOKUP($A256,Questions!$B$3:$I$256,8,FALSE)</f>
        <v>Refer to HIPAA documentation or your institution's Chief HIPAA Security Officer.</v>
      </c>
    </row>
    <row r="257" spans="1:5" ht="48" customHeight="1" x14ac:dyDescent="0.2">
      <c r="A257" s="25" t="str">
        <f>'HECVAT - Full | Vendor Response'!A265</f>
        <v>HIPA-23</v>
      </c>
      <c r="B257" s="25" t="str">
        <f>VLOOKUP($A257,Questions!$B$3:$I$256,2,FALSE)</f>
        <v xml:space="preserve">Can the application logs be saved externally? </v>
      </c>
      <c r="C257" s="25" t="str">
        <f>VLOOKUP($A257,Questions!$B$3:$I$256,7,FALSE)</f>
        <v>HIPAA</v>
      </c>
      <c r="D257" s="25" t="str">
        <f>VLOOKUP($A257,Questions!$B$3:$I$256,8,FALSE)</f>
        <v>Refer to HIPAA documentation or your institution's Chief HIPAA Security Officer.</v>
      </c>
    </row>
    <row r="258" spans="1:5" ht="48" customHeight="1" x14ac:dyDescent="0.2">
      <c r="A258" s="25" t="str">
        <f>'HECVAT - Full | Vendor Response'!A266</f>
        <v>HIPA-24</v>
      </c>
      <c r="B258" s="25" t="str">
        <f>VLOOKUP($A258,Questions!$B$3:$I$256,2,FALSE)</f>
        <v>Do your data backup and retention policies and practices meet HIPAA requirements?</v>
      </c>
      <c r="C258" s="25" t="str">
        <f>VLOOKUP($A258,Questions!$B$3:$I$256,7,FALSE)</f>
        <v>HIPAA</v>
      </c>
      <c r="D258" s="25" t="str">
        <f>VLOOKUP($A258,Questions!$B$3:$I$256,8,FALSE)</f>
        <v>Refer to HIPAA documentation or your institution's Chief HIPAA Security Officer.</v>
      </c>
    </row>
    <row r="259" spans="1:5" ht="48" customHeight="1" x14ac:dyDescent="0.2">
      <c r="A259" s="25" t="str">
        <f>'HECVAT - Full | Vendor Response'!A267</f>
        <v>HIPA-25</v>
      </c>
      <c r="B259" s="25" t="str">
        <f>VLOOKUP($A259,Questions!$B$3:$I$256,2,FALSE)</f>
        <v>Do you have a disaster recovery plan and emergency mode operation plan?</v>
      </c>
      <c r="C259" s="25" t="str">
        <f>VLOOKUP($A259,Questions!$B$3:$I$256,7,FALSE)</f>
        <v>HIPAA</v>
      </c>
      <c r="D259" s="25" t="str">
        <f>VLOOKUP($A259,Questions!$B$3:$I$256,8,FALSE)</f>
        <v>Refer to HIPAA documentation or your institution's Chief HIPAA Security Officer.</v>
      </c>
    </row>
    <row r="260" spans="1:5" ht="48" customHeight="1" x14ac:dyDescent="0.2">
      <c r="A260" s="25" t="str">
        <f>'HECVAT - Full | Vendor Response'!A268</f>
        <v>HIPA-26</v>
      </c>
      <c r="B260" s="25" t="str">
        <f>VLOOKUP($A260,Questions!$B$3:$I$256,2,FALSE)</f>
        <v>Have the policies/plans mentioned above been tested?</v>
      </c>
      <c r="C260" s="25" t="str">
        <f>VLOOKUP($A260,Questions!$B$3:$I$256,7,FALSE)</f>
        <v>HIPAA</v>
      </c>
      <c r="D260" s="25" t="str">
        <f>VLOOKUP($A260,Questions!$B$3:$I$256,8,FALSE)</f>
        <v>Refer to HIPAA documentation or your institution's Chief HIPAA Security Officer.</v>
      </c>
    </row>
    <row r="261" spans="1:5" ht="48" customHeight="1" x14ac:dyDescent="0.2">
      <c r="A261" s="25" t="str">
        <f>'HECVAT - Full | Vendor Response'!A269</f>
        <v>HIPA-27</v>
      </c>
      <c r="B261" s="25" t="str">
        <f>VLOOKUP($A261,Questions!$B$3:$I$256,2,FALSE)</f>
        <v>Can you provide a HIPAA compliance attestation document?</v>
      </c>
      <c r="C261" s="25" t="str">
        <f>VLOOKUP($A261,Questions!$B$3:$I$256,7,FALSE)</f>
        <v>HIPAA</v>
      </c>
      <c r="D261" s="25" t="str">
        <f>VLOOKUP($A261,Questions!$B$3:$I$256,8,FALSE)</f>
        <v>Refer to HIPAA documentation or your institution's Chief HIPAA Security Officer.</v>
      </c>
    </row>
    <row r="262" spans="1:5" ht="48" customHeight="1" x14ac:dyDescent="0.2">
      <c r="A262" s="25" t="str">
        <f>'HECVAT - Full | Vendor Response'!A270</f>
        <v>HIPA-28</v>
      </c>
      <c r="B262" s="25" t="str">
        <f>VLOOKUP($A262,Questions!$B$3:$I$256,2,FALSE)</f>
        <v>Are you willing to enter into a Business Associate Agreement (BAA)?</v>
      </c>
      <c r="C262" s="25" t="str">
        <f>VLOOKUP($A262,Questions!$B$3:$I$256,7,FALSE)</f>
        <v>HIPAA</v>
      </c>
      <c r="D262" s="25" t="str">
        <f>VLOOKUP($A262,Questions!$B$3:$I$256,8,FALSE)</f>
        <v>Refer to HIPAA documentation or your institution's Chief HIPAA Security Officer.</v>
      </c>
    </row>
    <row r="263" spans="1:5" ht="48" customHeight="1" x14ac:dyDescent="0.2">
      <c r="A263" s="25" t="str">
        <f>'HECVAT - Full | Vendor Response'!A271</f>
        <v>HIPA-29</v>
      </c>
      <c r="B263" s="25" t="str">
        <f>VLOOKUP($A263,Questions!$B$3:$I$256,2,FALSE)</f>
        <v>Have you entered into a BAA with all subcontractors who may have access to protected health information (PHI)?</v>
      </c>
      <c r="C263" s="25" t="str">
        <f>VLOOKUP($A263,Questions!$B$3:$I$256,7,FALSE)</f>
        <v>HIPAA</v>
      </c>
      <c r="D263" s="25" t="str">
        <f>VLOOKUP($A263,Questions!$B$3:$I$256,8,FALSE)</f>
        <v>Refer to HIPAA documentation or your institution's Chief HIPAA Security Officer.</v>
      </c>
      <c r="E263" s="273" t="s">
        <v>3233</v>
      </c>
    </row>
    <row r="264" spans="1:5" ht="36" customHeight="1" x14ac:dyDescent="0.2">
      <c r="A264" s="331" t="str">
        <f>IF(OR($C$29="No",$C$29="Yes"),"PCI DSS - Optional based on QUALIFIER response.","PCI DSS")</f>
        <v>PCI DSS</v>
      </c>
      <c r="B264" s="331"/>
      <c r="C264" s="20" t="str">
        <f>$C$23</f>
        <v>Reason for Question</v>
      </c>
      <c r="D264" s="20" t="str">
        <f>$D$23</f>
        <v>Follow-up Inquiries/Responses</v>
      </c>
    </row>
    <row r="265" spans="1:5" ht="48" customHeight="1" x14ac:dyDescent="0.2">
      <c r="A265" s="25" t="str">
        <f>'HECVAT - Full | Vendor Response'!A273</f>
        <v>PCID-01</v>
      </c>
      <c r="B265" s="25" t="str">
        <f>VLOOKUP($A265,Questions!$B$3:$I$256,2,FALSE)</f>
        <v>Do your systems or products store, process, or transmit cardholder (payment/credit/debt card) data?</v>
      </c>
      <c r="C265" s="25" t="str">
        <f>VLOOKUP($A265,Questions!$B$3:$I$256,7,FALSE)</f>
        <v>PCI DSS</v>
      </c>
      <c r="D265" s="25" t="str">
        <f>VLOOKUP($A265,Questions!$B$3:$I$256,8,FALSE)</f>
        <v>Refer to PCI DSS documentation or your institution's treasurer's office.</v>
      </c>
    </row>
    <row r="266" spans="1:5" ht="48" customHeight="1" x14ac:dyDescent="0.2">
      <c r="A266" s="25" t="str">
        <f>'HECVAT - Full | Vendor Response'!A274</f>
        <v>PCID-02</v>
      </c>
      <c r="B266" s="25" t="str">
        <f>VLOOKUP($A266,Questions!$B$3:$I$256,2,FALSE)</f>
        <v>Are you compliant with the Payment Card Industry Data Security Standard (PCI DSS)?</v>
      </c>
      <c r="C266" s="25" t="str">
        <f>VLOOKUP($A266,Questions!$B$3:$I$256,7,FALSE)</f>
        <v>PCI DSS</v>
      </c>
      <c r="D266" s="25" t="str">
        <f>VLOOKUP($A266,Questions!$B$3:$I$256,8,FALSE)</f>
        <v>Refer to PCI DSS documentation or your institution's treasurer's office.</v>
      </c>
    </row>
    <row r="267" spans="1:5" ht="48" customHeight="1" x14ac:dyDescent="0.2">
      <c r="A267" s="25" t="str">
        <f>'HECVAT - Full | Vendor Response'!A275</f>
        <v>PCID-03</v>
      </c>
      <c r="B267" s="25" t="str">
        <f>VLOOKUP($A267,Questions!$B$3:$I$256,2,FALSE)</f>
        <v>Do you have a current, executed within the past year, Attestation of Compliance (AoC) or Report on Compliance (RoC)?</v>
      </c>
      <c r="C267" s="25" t="str">
        <f>VLOOKUP($A267,Questions!$B$3:$I$256,7,FALSE)</f>
        <v>PCI DSS</v>
      </c>
      <c r="D267" s="25" t="str">
        <f>VLOOKUP($A267,Questions!$B$3:$I$256,8,FALSE)</f>
        <v>Refer to PCI DSS documentation or your institution's treasurer's office.</v>
      </c>
    </row>
    <row r="268" spans="1:5" ht="48" customHeight="1" x14ac:dyDescent="0.2">
      <c r="A268" s="25" t="str">
        <f>'HECVAT - Full | Vendor Response'!A276</f>
        <v>PCID-04</v>
      </c>
      <c r="B268" s="25" t="str">
        <f>VLOOKUP($A268,Questions!$B$3:$I$256,2,FALSE)</f>
        <v>Are you classified as a service provider?</v>
      </c>
      <c r="C268" s="25" t="str">
        <f>VLOOKUP($A268,Questions!$B$3:$I$256,7,FALSE)</f>
        <v>PCI DSS</v>
      </c>
      <c r="D268" s="25" t="str">
        <f>VLOOKUP($A268,Questions!$B$3:$I$256,8,FALSE)</f>
        <v>Refer to PCI DSS documentation or your institution's treasurer's office.</v>
      </c>
    </row>
    <row r="269" spans="1:5" ht="48" customHeight="1" x14ac:dyDescent="0.2">
      <c r="A269" s="25" t="str">
        <f>'HECVAT - Full | Vendor Response'!A277</f>
        <v>PCID-05</v>
      </c>
      <c r="B269" s="25" t="str">
        <f>VLOOKUP($A269,Questions!$B$3:$I$256,2,FALSE)</f>
        <v xml:space="preserve">Are you on the list of VISA approved service providers? </v>
      </c>
      <c r="C269" s="25" t="str">
        <f>VLOOKUP($A269,Questions!$B$3:$I$256,7,FALSE)</f>
        <v>PCI DSS</v>
      </c>
      <c r="D269" s="25" t="str">
        <f>VLOOKUP($A269,Questions!$B$3:$I$256,8,FALSE)</f>
        <v>Refer to PCI DSS documentation or your institution's treasurer's office.</v>
      </c>
    </row>
    <row r="270" spans="1:5" ht="48" customHeight="1" x14ac:dyDescent="0.2">
      <c r="A270" s="25" t="str">
        <f>'HECVAT - Full | Vendor Response'!A278</f>
        <v>PCID-06</v>
      </c>
      <c r="B270" s="25" t="str">
        <f>VLOOKUP($A270,Questions!$B$3:$I$256,2,FALSE)</f>
        <v>Are you classified as a merchant? If so, what level (1, 2, 3, 4)?</v>
      </c>
      <c r="C270" s="25" t="str">
        <f>VLOOKUP($A270,Questions!$B$3:$I$256,7,FALSE)</f>
        <v>PCI DSS</v>
      </c>
      <c r="D270" s="25" t="str">
        <f>VLOOKUP($A270,Questions!$B$3:$I$256,8,FALSE)</f>
        <v>Refer to PCI DSS documentation or your institution's treasurer's office.</v>
      </c>
    </row>
    <row r="271" spans="1:5" ht="64.349999999999994" customHeight="1" x14ac:dyDescent="0.2">
      <c r="A271" s="25" t="str">
        <f>'HECVAT - Full | Vendor Response'!A279</f>
        <v>PCID-07</v>
      </c>
      <c r="B271" s="25" t="str">
        <f>VLOOKUP($A271,Questions!$B$3:$I$256,2,FALSE)</f>
        <v>Describe the architecture employed by the system to verify and authorize credit card transactions.</v>
      </c>
      <c r="C271" s="25" t="str">
        <f>VLOOKUP($A271,Questions!$B$3:$I$256,7,FALSE)</f>
        <v>PCI DSS</v>
      </c>
      <c r="D271" s="25" t="str">
        <f>VLOOKUP($A271,Questions!$B$3:$I$256,8,FALSE)</f>
        <v>Refer to PCI DSS documentation or your institution's treasurer's office.</v>
      </c>
    </row>
    <row r="272" spans="1:5" ht="64.349999999999994" customHeight="1" x14ac:dyDescent="0.2">
      <c r="A272" s="25" t="str">
        <f>'HECVAT - Full | Vendor Response'!A280</f>
        <v>PCID-08</v>
      </c>
      <c r="B272" s="25" t="str">
        <f>VLOOKUP($A272,Questions!$B$3:$I$256,2,FALSE)</f>
        <v xml:space="preserve">What payment processors/gateways does the system support? </v>
      </c>
      <c r="C272" s="25" t="str">
        <f>VLOOKUP($A272,Questions!$B$3:$I$256,7,FALSE)</f>
        <v>PCI DSS</v>
      </c>
      <c r="D272" s="25" t="str">
        <f>VLOOKUP($A272,Questions!$B$3:$I$256,8,FALSE)</f>
        <v>Refer to PCI DSS documentation or your institution's treasurer's office.</v>
      </c>
    </row>
    <row r="273" spans="1:5" ht="48" customHeight="1" x14ac:dyDescent="0.2">
      <c r="A273" s="25" t="str">
        <f>'HECVAT - Full | Vendor Response'!A281</f>
        <v>PCID-09</v>
      </c>
      <c r="B273" s="25" t="str">
        <f>VLOOKUP($A273,Questions!$B$3:$I$256,2,FALSE)</f>
        <v>Can the application be installed in a PCI DSS–compliant manner ?</v>
      </c>
      <c r="C273" s="25" t="str">
        <f>VLOOKUP($A273,Questions!$B$3:$I$256,7,FALSE)</f>
        <v>PCI DSS</v>
      </c>
      <c r="D273" s="25" t="str">
        <f>VLOOKUP($A273,Questions!$B$3:$I$256,8,FALSE)</f>
        <v>Refer to PCI DSS documentation or your institution's treasurer's office.</v>
      </c>
    </row>
    <row r="274" spans="1:5" ht="48" customHeight="1" x14ac:dyDescent="0.2">
      <c r="A274" s="25" t="str">
        <f>'HECVAT - Full | Vendor Response'!A282</f>
        <v>PCID-10</v>
      </c>
      <c r="B274" s="25" t="str">
        <f>VLOOKUP($A274,Questions!$B$3:$I$256,2,FALSE)</f>
        <v xml:space="preserve">Is the application listed as an approved Payment Application Data Security Standard (PA-DSS) application? </v>
      </c>
      <c r="C274" s="25" t="str">
        <f>VLOOKUP($A274,Questions!$B$3:$I$256,7,FALSE)</f>
        <v>PCI DSS</v>
      </c>
      <c r="D274" s="25" t="str">
        <f>VLOOKUP($A274,Questions!$B$3:$I$256,8,FALSE)</f>
        <v>Refer to PCI DSS documentation or your institution's treasurer's office.</v>
      </c>
    </row>
    <row r="275" spans="1:5" ht="54" customHeight="1" x14ac:dyDescent="0.2">
      <c r="A275" s="25" t="str">
        <f>'HECVAT - Full | Vendor Response'!A283</f>
        <v>PCID-11</v>
      </c>
      <c r="B275" s="25" t="str">
        <f>VLOOKUP($A275,Questions!$B$3:$I$256,2,FALSE)</f>
        <v>Does the system or products use a third party to collect, store, process, or transmit cardholder (payment/credit/debt card) data?</v>
      </c>
      <c r="C275" s="25" t="str">
        <f>VLOOKUP($A275,Questions!$B$3:$I$256,7,FALSE)</f>
        <v>PCI DSS</v>
      </c>
      <c r="D275" s="25" t="str">
        <f>VLOOKUP($A275,Questions!$B$3:$I$256,8,FALSE)</f>
        <v>Refer to PCI DSS documentation or your institution's treasurer's office.</v>
      </c>
    </row>
    <row r="276" spans="1:5" ht="64.349999999999994" customHeight="1" x14ac:dyDescent="0.2">
      <c r="A276" s="25" t="str">
        <f>'HECVAT - Full | Vendor Response'!A284</f>
        <v>PCID-12</v>
      </c>
      <c r="B276" s="25" t="str">
        <f>VLOOKUP($A276,Questions!$B$3:$I$256,2,FALSE)</f>
        <v xml:space="preserve">Include documentation describing the systems' abilities to comply with the PCI DSS and any features or capabilities of the system that must be added or changed in order to operate in compliance with the standards. </v>
      </c>
      <c r="C276" s="25" t="str">
        <f>VLOOKUP($A276,Questions!$B$3:$I$256,7,FALSE)</f>
        <v>PCI DSS</v>
      </c>
      <c r="D276" s="25" t="str">
        <f>VLOOKUP($A276,Questions!$B$3:$I$256,8,FALSE)</f>
        <v>Refer to PCI DSS documentation or your institution's treasurer's office.</v>
      </c>
      <c r="E276" s="273" t="s">
        <v>3233</v>
      </c>
    </row>
    <row r="277" spans="1:5" x14ac:dyDescent="0.2">
      <c r="A277" s="273" t="s">
        <v>3236</v>
      </c>
    </row>
  </sheetData>
  <mergeCells count="25">
    <mergeCell ref="A50:B50"/>
    <mergeCell ref="A157:B157"/>
    <mergeCell ref="A175:B175"/>
    <mergeCell ref="A2:D2"/>
    <mergeCell ref="A21:B21"/>
    <mergeCell ref="A22:D22"/>
    <mergeCell ref="A23:B23"/>
    <mergeCell ref="A24:D24"/>
    <mergeCell ref="A87:B87"/>
    <mergeCell ref="A3:D3"/>
    <mergeCell ref="A105:B105"/>
    <mergeCell ref="A116:B116"/>
    <mergeCell ref="A132:B132"/>
    <mergeCell ref="A38:B38"/>
    <mergeCell ref="A32:B32"/>
    <mergeCell ref="A60:B60"/>
    <mergeCell ref="A66:B66"/>
    <mergeCell ref="A76:B76"/>
    <mergeCell ref="A264:B264"/>
    <mergeCell ref="A187:B187"/>
    <mergeCell ref="A199:B199"/>
    <mergeCell ref="A216:B216"/>
    <mergeCell ref="A221:B221"/>
    <mergeCell ref="A227:B227"/>
    <mergeCell ref="A234:B234"/>
  </mergeCells>
  <conditionalFormatting sqref="A60">
    <cfRule type="expression" dxfId="89" priority="31">
      <formula>$C$27="No"</formula>
    </cfRule>
  </conditionalFormatting>
  <conditionalFormatting sqref="A66">
    <cfRule type="expression" dxfId="88" priority="26">
      <formula>$C$31="No"</formula>
    </cfRule>
  </conditionalFormatting>
  <conditionalFormatting sqref="A105">
    <cfRule type="expression" dxfId="87" priority="25">
      <formula>$C$28="No"</formula>
    </cfRule>
  </conditionalFormatting>
  <conditionalFormatting sqref="A175">
    <cfRule type="expression" dxfId="86" priority="30">
      <formula>$C$29="No"</formula>
    </cfRule>
  </conditionalFormatting>
  <conditionalFormatting sqref="A234">
    <cfRule type="expression" dxfId="85" priority="32">
      <formula>$C$25="No"</formula>
    </cfRule>
  </conditionalFormatting>
  <conditionalFormatting sqref="A264">
    <cfRule type="expression" dxfId="84" priority="28">
      <formula>$C$30="No"</formula>
    </cfRule>
  </conditionalFormatting>
  <conditionalFormatting sqref="A76:B76 A87:B87 A105:B105 A116:B116 A132:B132 A157:B157 A175:B175 A187:B187 A199:B199 A216:B216 A221:B221 A234:B234 A264:B264">
    <cfRule type="expression" dxfId="83" priority="23">
      <formula>$C$31="Yes"</formula>
    </cfRule>
  </conditionalFormatting>
  <conditionalFormatting sqref="A227:B227">
    <cfRule type="expression" dxfId="82" priority="20">
      <formula>$C$31="Yes"</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F318"/>
  <sheetViews>
    <sheetView zoomScaleNormal="100" workbookViewId="0"/>
  </sheetViews>
  <sheetFormatPr defaultColWidth="0" defaultRowHeight="15" zeroHeight="1" x14ac:dyDescent="0.2"/>
  <cols>
    <col min="1" max="1" width="14" style="64" customWidth="1"/>
    <col min="2" max="2" width="8.59765625" style="64" customWidth="1"/>
    <col min="3" max="3" width="36.09765625" style="64" customWidth="1"/>
    <col min="4" max="4" width="13.5" style="64" customWidth="1"/>
    <col min="5" max="5" width="24.296875" style="64" customWidth="1"/>
    <col min="6" max="6" width="8.5" style="64" customWidth="1"/>
    <col min="7" max="16384" width="8.5" style="64" hidden="1"/>
  </cols>
  <sheetData>
    <row r="1" spans="1:5" x14ac:dyDescent="0.2">
      <c r="A1" s="273" t="s">
        <v>3239</v>
      </c>
    </row>
    <row r="2" spans="1:5" s="63" customFormat="1" ht="36" customHeight="1" x14ac:dyDescent="0.2">
      <c r="A2" s="396" t="s">
        <v>333</v>
      </c>
      <c r="B2" s="396"/>
      <c r="C2" s="396"/>
      <c r="D2" s="397"/>
      <c r="E2" s="77" t="str">
        <f>'HECVAT - Full | Vendor Response'!E2</f>
        <v>Version 3.06</v>
      </c>
    </row>
    <row r="3" spans="1:5" s="63" customFormat="1" ht="26.1" customHeight="1" x14ac:dyDescent="0.2">
      <c r="A3" s="398"/>
      <c r="B3" s="398"/>
      <c r="C3" s="398"/>
      <c r="D3" s="398"/>
      <c r="E3" s="398"/>
    </row>
    <row r="4" spans="1:5" s="62" customFormat="1" ht="36" customHeight="1" x14ac:dyDescent="0.2">
      <c r="A4" s="16" t="s">
        <v>334</v>
      </c>
      <c r="B4" s="318" t="str">
        <f>'HECVAT - Full | Vendor Response'!C8</f>
        <v>Leepfrog Technologies, Inc.</v>
      </c>
      <c r="C4" s="318"/>
      <c r="D4" s="318"/>
      <c r="E4" s="318"/>
    </row>
    <row r="5" spans="1:5" s="63" customFormat="1" ht="48" customHeight="1" x14ac:dyDescent="0.2">
      <c r="A5" s="72" t="s">
        <v>335</v>
      </c>
      <c r="B5" s="399" t="str">
        <f>'HECVAT - Full | Vendor Response'!C10</f>
        <v xml:space="preserve">CourseLeaf CLSS optimizes course section scheduling by centralizing the coordination of course meeting times and setting scheduling rules in accordance with your policies and guidelines. A robust toolset empowers you to visualize schedule distribution across the entire campus, and streamlines how you edit, control, approve, and update the classes offered in a given term, including when they are offered and who is teaching them. Built-in reporting and validation features ensure an error-free schedule every time. </v>
      </c>
      <c r="C5" s="399"/>
      <c r="D5" s="399"/>
      <c r="E5" s="399"/>
    </row>
    <row r="6" spans="1:5" s="63" customFormat="1" ht="36" customHeight="1" x14ac:dyDescent="0.2">
      <c r="A6" s="100"/>
      <c r="B6" s="101"/>
      <c r="C6" s="101"/>
      <c r="D6" s="101"/>
      <c r="E6" s="102"/>
    </row>
    <row r="7" spans="1:5" ht="36" customHeight="1" x14ac:dyDescent="0.2">
      <c r="A7" s="103"/>
      <c r="B7" s="104"/>
      <c r="C7" s="104"/>
      <c r="D7" s="104"/>
      <c r="E7" s="105"/>
    </row>
    <row r="8" spans="1:5" x14ac:dyDescent="0.2">
      <c r="A8" s="106"/>
      <c r="B8" s="107"/>
      <c r="C8" s="107"/>
      <c r="D8" s="107"/>
      <c r="E8" s="108"/>
    </row>
    <row r="9" spans="1:5" x14ac:dyDescent="0.2">
      <c r="A9" s="106"/>
      <c r="B9" s="107"/>
      <c r="C9" s="107"/>
      <c r="D9" s="107"/>
      <c r="E9" s="108"/>
    </row>
    <row r="10" spans="1:5" x14ac:dyDescent="0.2">
      <c r="A10" s="106"/>
      <c r="B10" s="107"/>
      <c r="C10" s="107"/>
      <c r="D10" s="107"/>
      <c r="E10" s="108"/>
    </row>
    <row r="11" spans="1:5" x14ac:dyDescent="0.2">
      <c r="A11" s="106"/>
      <c r="B11" s="107"/>
      <c r="C11" s="107"/>
      <c r="D11" s="107"/>
      <c r="E11" s="108"/>
    </row>
    <row r="12" spans="1:5" x14ac:dyDescent="0.2">
      <c r="A12" s="106"/>
      <c r="B12" s="107"/>
      <c r="C12" s="107"/>
      <c r="D12" s="107"/>
      <c r="E12" s="108"/>
    </row>
    <row r="13" spans="1:5" x14ac:dyDescent="0.2">
      <c r="A13" s="106"/>
      <c r="B13" s="107"/>
      <c r="C13" s="107"/>
      <c r="D13" s="107"/>
      <c r="E13" s="108"/>
    </row>
    <row r="14" spans="1:5" x14ac:dyDescent="0.2">
      <c r="A14" s="106"/>
      <c r="B14" s="107"/>
      <c r="C14" s="107"/>
      <c r="D14" s="107"/>
      <c r="E14" s="108"/>
    </row>
    <row r="15" spans="1:5" x14ac:dyDescent="0.2">
      <c r="A15" s="106"/>
      <c r="B15" s="107"/>
      <c r="C15" s="107"/>
      <c r="D15" s="107"/>
      <c r="E15" s="108"/>
    </row>
    <row r="16" spans="1:5" x14ac:dyDescent="0.2">
      <c r="A16" s="106"/>
      <c r="B16" s="107"/>
      <c r="C16" s="107"/>
      <c r="D16" s="107"/>
      <c r="E16" s="108"/>
    </row>
    <row r="17" spans="1:5" x14ac:dyDescent="0.2">
      <c r="A17" s="106"/>
      <c r="B17" s="107"/>
      <c r="C17" s="107"/>
      <c r="D17" s="107"/>
      <c r="E17" s="108"/>
    </row>
    <row r="18" spans="1:5" x14ac:dyDescent="0.2">
      <c r="A18" s="106"/>
      <c r="B18" s="107"/>
      <c r="C18" s="107"/>
      <c r="D18" s="107"/>
      <c r="E18" s="108"/>
    </row>
    <row r="19" spans="1:5" x14ac:dyDescent="0.2">
      <c r="A19" s="106"/>
      <c r="B19" s="107"/>
      <c r="C19" s="107"/>
      <c r="D19" s="107"/>
      <c r="E19" s="108"/>
    </row>
    <row r="20" spans="1:5" x14ac:dyDescent="0.2">
      <c r="A20" s="106"/>
      <c r="B20" s="107"/>
      <c r="C20" s="107"/>
      <c r="D20" s="107"/>
      <c r="E20" s="108"/>
    </row>
    <row r="21" spans="1:5" x14ac:dyDescent="0.2">
      <c r="A21" s="106"/>
      <c r="B21" s="107"/>
      <c r="C21" s="107"/>
      <c r="D21" s="107"/>
      <c r="E21" s="108"/>
    </row>
    <row r="22" spans="1:5" x14ac:dyDescent="0.2">
      <c r="A22" s="106"/>
      <c r="B22" s="107"/>
      <c r="C22" s="107"/>
      <c r="D22" s="107"/>
      <c r="E22" s="108"/>
    </row>
    <row r="23" spans="1:5" x14ac:dyDescent="0.2">
      <c r="A23" s="106"/>
      <c r="B23" s="107"/>
      <c r="C23" s="107"/>
      <c r="D23" s="107"/>
      <c r="E23" s="108"/>
    </row>
    <row r="24" spans="1:5" x14ac:dyDescent="0.2">
      <c r="A24" s="106"/>
      <c r="B24" s="107"/>
      <c r="C24" s="107"/>
      <c r="D24" s="107"/>
      <c r="E24" s="108"/>
    </row>
    <row r="25" spans="1:5" x14ac:dyDescent="0.2">
      <c r="A25" s="106"/>
      <c r="B25" s="107"/>
      <c r="C25" s="107"/>
      <c r="D25" s="107"/>
      <c r="E25" s="108"/>
    </row>
    <row r="26" spans="1:5" x14ac:dyDescent="0.2">
      <c r="A26" s="106"/>
      <c r="B26" s="107"/>
      <c r="C26" s="107"/>
      <c r="D26" s="107"/>
      <c r="E26" s="108"/>
    </row>
    <row r="27" spans="1:5" x14ac:dyDescent="0.2">
      <c r="A27" s="106"/>
      <c r="B27" s="107"/>
      <c r="C27" s="107"/>
      <c r="D27" s="107"/>
      <c r="E27" s="108"/>
    </row>
    <row r="28" spans="1:5" x14ac:dyDescent="0.2">
      <c r="A28" s="106"/>
      <c r="B28" s="107"/>
      <c r="C28" s="107"/>
      <c r="D28" s="107"/>
      <c r="E28" s="108"/>
    </row>
    <row r="29" spans="1:5" x14ac:dyDescent="0.2">
      <c r="A29" s="106"/>
      <c r="B29" s="107"/>
      <c r="C29" s="107"/>
      <c r="D29" s="107"/>
      <c r="E29" s="108"/>
    </row>
    <row r="30" spans="1:5" x14ac:dyDescent="0.2">
      <c r="A30" s="106"/>
      <c r="B30" s="107"/>
      <c r="C30" s="107"/>
      <c r="D30" s="107"/>
      <c r="E30" s="108"/>
    </row>
    <row r="31" spans="1:5" x14ac:dyDescent="0.2">
      <c r="A31" s="106"/>
      <c r="B31" s="107"/>
      <c r="C31" s="107"/>
      <c r="D31" s="107"/>
      <c r="E31" s="108"/>
    </row>
    <row r="32" spans="1:5" x14ac:dyDescent="0.2">
      <c r="A32" s="106"/>
      <c r="B32" s="107"/>
      <c r="C32" s="107"/>
      <c r="D32" s="107"/>
      <c r="E32" s="108"/>
    </row>
    <row r="33" spans="1:5" x14ac:dyDescent="0.2">
      <c r="A33" s="106"/>
      <c r="B33" s="107"/>
      <c r="C33" s="107"/>
      <c r="D33" s="107"/>
      <c r="E33" s="108"/>
    </row>
    <row r="34" spans="1:5" x14ac:dyDescent="0.2">
      <c r="A34" s="106"/>
      <c r="B34" s="107"/>
      <c r="C34" s="107"/>
      <c r="D34" s="107"/>
      <c r="E34" s="108"/>
    </row>
    <row r="35" spans="1:5" x14ac:dyDescent="0.2">
      <c r="A35" s="106"/>
      <c r="B35" s="107"/>
      <c r="C35" s="107"/>
      <c r="D35" s="107"/>
      <c r="E35" s="108"/>
    </row>
    <row r="36" spans="1:5" x14ac:dyDescent="0.2">
      <c r="A36" s="106"/>
      <c r="B36" s="107"/>
      <c r="C36" s="107"/>
      <c r="D36" s="107"/>
      <c r="E36" s="108"/>
    </row>
    <row r="37" spans="1:5" x14ac:dyDescent="0.2">
      <c r="A37" s="106"/>
      <c r="B37" s="107"/>
      <c r="C37" s="107"/>
      <c r="D37" s="107"/>
      <c r="E37" s="108"/>
    </row>
    <row r="38" spans="1:5" x14ac:dyDescent="0.2">
      <c r="A38" s="106"/>
      <c r="B38" s="107"/>
      <c r="C38" s="107"/>
      <c r="D38" s="107"/>
      <c r="E38" s="108"/>
    </row>
    <row r="39" spans="1:5" x14ac:dyDescent="0.2">
      <c r="A39" s="106"/>
      <c r="B39" s="107"/>
      <c r="C39" s="107"/>
      <c r="D39" s="107"/>
      <c r="E39" s="108"/>
    </row>
    <row r="40" spans="1:5" x14ac:dyDescent="0.2">
      <c r="A40" s="106"/>
      <c r="B40" s="107"/>
      <c r="C40" s="107"/>
      <c r="D40" s="107"/>
      <c r="E40" s="108"/>
    </row>
    <row r="41" spans="1:5" x14ac:dyDescent="0.2">
      <c r="A41" s="106"/>
      <c r="B41" s="107"/>
      <c r="C41" s="107"/>
      <c r="D41" s="107"/>
      <c r="E41" s="108"/>
    </row>
    <row r="42" spans="1:5" x14ac:dyDescent="0.2">
      <c r="A42" s="106"/>
      <c r="B42" s="107"/>
      <c r="C42" s="107"/>
      <c r="D42" s="107"/>
      <c r="E42" s="108"/>
    </row>
    <row r="43" spans="1:5" x14ac:dyDescent="0.2">
      <c r="A43" s="106"/>
      <c r="B43" s="107"/>
      <c r="C43" s="107"/>
      <c r="D43" s="107"/>
      <c r="E43" s="108"/>
    </row>
    <row r="44" spans="1:5" x14ac:dyDescent="0.2">
      <c r="A44" s="106"/>
      <c r="B44" s="107"/>
      <c r="C44" s="107"/>
      <c r="D44" s="107"/>
      <c r="E44" s="108"/>
    </row>
    <row r="45" spans="1:5" x14ac:dyDescent="0.2">
      <c r="A45" s="106"/>
      <c r="B45" s="107"/>
      <c r="C45" s="107"/>
      <c r="D45" s="107"/>
      <c r="E45" s="108"/>
    </row>
    <row r="46" spans="1:5" x14ac:dyDescent="0.2">
      <c r="A46" s="109"/>
      <c r="B46" s="110"/>
      <c r="C46" s="110"/>
      <c r="D46" s="110"/>
      <c r="E46" s="111"/>
    </row>
    <row r="47" spans="1:5" ht="48" customHeight="1" x14ac:dyDescent="0.2">
      <c r="A47" s="389" t="s">
        <v>3185</v>
      </c>
      <c r="B47" s="390"/>
      <c r="C47" s="390"/>
      <c r="D47" s="390"/>
      <c r="E47" s="391"/>
    </row>
    <row r="48" spans="1:5" s="63" customFormat="1" ht="36" customHeight="1" x14ac:dyDescent="0.2">
      <c r="A48" s="392"/>
      <c r="B48" s="393"/>
      <c r="C48" s="393"/>
      <c r="D48" s="394" t="s">
        <v>336</v>
      </c>
      <c r="E48" s="395"/>
    </row>
    <row r="49" spans="1:5" s="65" customFormat="1" ht="60" customHeight="1" x14ac:dyDescent="0.2">
      <c r="A49" s="66" t="str">
        <f>'High Risk Non-Compliant'!B4</f>
        <v>Question</v>
      </c>
      <c r="B49" s="401" t="str">
        <f>'High Risk Non-Compliant'!C4</f>
        <v>Additional Info</v>
      </c>
      <c r="C49" s="401"/>
      <c r="D49" s="75">
        <f>'Analyst Report'!C11</f>
        <v>0</v>
      </c>
      <c r="E49" s="74" t="e">
        <f>VLOOKUP('Analyst Report'!C11,Values!A60:B66,2)</f>
        <v>#N/A</v>
      </c>
    </row>
    <row r="50" spans="1:5" ht="144" customHeight="1" x14ac:dyDescent="0.2">
      <c r="A50" s="68" t="str">
        <f>'High Risk Non-Compliant'!B5</f>
        <v>Does your product process protected health information (PHI) or any data covered by the Health Insurance Portability and Accountability Act?</v>
      </c>
      <c r="B50" s="403">
        <f>'High Risk Non-Compliant'!C5</f>
        <v>0</v>
      </c>
      <c r="C50" s="403"/>
      <c r="D50" s="67" t="e">
        <f>IF(VLOOKUP(A50,'High Risk Non-Compliant'!B:K,$E$49,FALSE)=0,"N/A",VLOOKUP(A50,'High Risk Non-Compliant'!B:K,$E$49,FALSE))</f>
        <v>#REF!</v>
      </c>
      <c r="E50" s="67" t="e">
        <f>IF(D50="N/A","N/A",VLOOKUP(D50,'Crosswalk Detail'!A:B,2,FALSE))</f>
        <v>#REF!</v>
      </c>
    </row>
    <row r="51" spans="1:5" ht="144" customHeight="1" x14ac:dyDescent="0.2">
      <c r="A51" s="68" t="str">
        <f>'High Risk Non-Compliant'!B6</f>
        <v>Will institution data be shared with or hosted by any third parties? (e.g. any entity not wholly-owned by your company is considered a third-party)</v>
      </c>
      <c r="B51" s="403">
        <f>'High Risk Non-Compliant'!C6</f>
        <v>0</v>
      </c>
      <c r="C51" s="403"/>
      <c r="D51" s="67" t="e">
        <f>IF(VLOOKUP(A51,'High Risk Non-Compliant'!B:K,$E$49,FALSE)=0,"N/A",VLOOKUP(A51,'High Risk Non-Compliant'!B:K,$E$49,FALSE))</f>
        <v>#REF!</v>
      </c>
      <c r="E51" s="67" t="e">
        <f>IF(D51="N/A","N/A",VLOOKUP(D51,'Crosswalk Detail'!A:B,2,FALSE))</f>
        <v>#REF!</v>
      </c>
    </row>
    <row r="52" spans="1:5" ht="144" customHeight="1" x14ac:dyDescent="0.2">
      <c r="A52" s="68" t="str">
        <f>'High Risk Non-Compliant'!B7</f>
        <v>Do you have a well documented Business Continuity Plan (BCP) that is tested annually?</v>
      </c>
      <c r="B52" s="403">
        <f>'High Risk Non-Compliant'!C7</f>
        <v>0</v>
      </c>
      <c r="C52" s="403"/>
      <c r="D52" s="67" t="e">
        <f>IF(VLOOKUP(A52,'High Risk Non-Compliant'!B:K,$E$49,FALSE)=0,"N/A",VLOOKUP(A52,'High Risk Non-Compliant'!B:K,$E$49,FALSE))</f>
        <v>#REF!</v>
      </c>
      <c r="E52" s="67" t="e">
        <f>IF(D52="N/A","N/A",VLOOKUP(D52,'Crosswalk Detail'!A:B,2,FALSE))</f>
        <v>#REF!</v>
      </c>
    </row>
    <row r="53" spans="1:5" ht="144" customHeight="1" x14ac:dyDescent="0.2">
      <c r="A53" s="68" t="str">
        <f>'High Risk Non-Compliant'!B8</f>
        <v>Do you have a well documented Disaster Recovery Plan (DRP) that is tested annually?</v>
      </c>
      <c r="B53" s="403">
        <f>'High Risk Non-Compliant'!C8</f>
        <v>0</v>
      </c>
      <c r="C53" s="403"/>
      <c r="D53" s="67" t="e">
        <f>IF(VLOOKUP(A53,'High Risk Non-Compliant'!B:K,$E$49,FALSE)=0,"N/A",VLOOKUP(A53,'High Risk Non-Compliant'!B:K,$E$49,FALSE))</f>
        <v>#REF!</v>
      </c>
      <c r="E53" s="67" t="e">
        <f>IF(D53="N/A","N/A",VLOOKUP(D53,'Crosswalk Detail'!A:B,2,FALSE))</f>
        <v>#REF!</v>
      </c>
    </row>
    <row r="54" spans="1:5" ht="144" customHeight="1" x14ac:dyDescent="0.2">
      <c r="A54" s="68" t="str">
        <f>'High Risk Non-Compliant'!B9</f>
        <v>Is the vended product designed to process or store Credit Card information?</v>
      </c>
      <c r="B54" s="403">
        <f>'High Risk Non-Compliant'!C9</f>
        <v>0</v>
      </c>
      <c r="C54" s="403"/>
      <c r="D54" s="67" t="e">
        <f>IF(VLOOKUP(A54,'High Risk Non-Compliant'!B:K,$E$49,FALSE)=0,"N/A",VLOOKUP(A54,'High Risk Non-Compliant'!B:K,$E$49,FALSE))</f>
        <v>#REF!</v>
      </c>
      <c r="E54" s="67" t="e">
        <f>IF(D54="N/A","N/A",VLOOKUP(D54,'Crosswalk Detail'!A:B,2,FALSE))</f>
        <v>#REF!</v>
      </c>
    </row>
    <row r="55" spans="1:5" ht="144" customHeight="1" x14ac:dyDescent="0.2">
      <c r="A55" s="68">
        <f>'High Risk Non-Compliant'!B10</f>
        <v>0</v>
      </c>
      <c r="B55" s="404">
        <f>'High Risk Non-Compliant'!C10</f>
        <v>0</v>
      </c>
      <c r="C55" s="404"/>
      <c r="D55" s="67" t="e">
        <f>IF(VLOOKUP(A55,'High Risk Non-Compliant'!B:K,$E$49,FALSE)=0,"N/A",VLOOKUP(A55,'High Risk Non-Compliant'!B:K,$E$49,FALSE))</f>
        <v>#REF!</v>
      </c>
      <c r="E55" s="67" t="e">
        <f>IF(D55="N/A","N/A",VLOOKUP(D55,'Crosswalk Detail'!A:B,2,FALSE))</f>
        <v>#REF!</v>
      </c>
    </row>
    <row r="56" spans="1:5" ht="144" customHeight="1" x14ac:dyDescent="0.2">
      <c r="A56" s="68">
        <f>'High Risk Non-Compliant'!B11</f>
        <v>0</v>
      </c>
      <c r="B56" s="403">
        <f>'High Risk Non-Compliant'!C11</f>
        <v>0</v>
      </c>
      <c r="C56" s="403"/>
      <c r="D56" s="67" t="e">
        <f>IF(VLOOKUP(A56,'High Risk Non-Compliant'!B:K,$E$49,FALSE)=0,"N/A",VLOOKUP(A56,'High Risk Non-Compliant'!B:K,$E$49,FALSE))</f>
        <v>#REF!</v>
      </c>
      <c r="E56" s="67" t="e">
        <f>IF(D56="N/A","N/A",VLOOKUP(D56,'Crosswalk Detail'!A:B,2,FALSE))</f>
        <v>#REF!</v>
      </c>
    </row>
    <row r="57" spans="1:5" ht="144" customHeight="1" x14ac:dyDescent="0.2">
      <c r="A57" s="68">
        <f>'High Risk Non-Compliant'!B12</f>
        <v>0</v>
      </c>
      <c r="B57" s="403">
        <f>'High Risk Non-Compliant'!C12</f>
        <v>0</v>
      </c>
      <c r="C57" s="403"/>
      <c r="D57" s="67" t="e">
        <f>IF(VLOOKUP(A57,'High Risk Non-Compliant'!B:K,$E$49,FALSE)=0,"N/A",VLOOKUP(A57,'High Risk Non-Compliant'!B:K,$E$49,FALSE))</f>
        <v>#REF!</v>
      </c>
      <c r="E57" s="67" t="e">
        <f>IF(D57="N/A","N/A",VLOOKUP(D57,'Crosswalk Detail'!A:B,2,FALSE))</f>
        <v>#REF!</v>
      </c>
    </row>
    <row r="58" spans="1:5" ht="144" customHeight="1" x14ac:dyDescent="0.2">
      <c r="A58" s="68">
        <f>'High Risk Non-Compliant'!B13</f>
        <v>0</v>
      </c>
      <c r="B58" s="403">
        <f>'High Risk Non-Compliant'!C13</f>
        <v>0</v>
      </c>
      <c r="C58" s="403"/>
      <c r="D58" s="67" t="e">
        <f>IF(VLOOKUP(A58,'High Risk Non-Compliant'!B:K,$E$49,FALSE)=0,"N/A",VLOOKUP(A58,'High Risk Non-Compliant'!B:K,$E$49,FALSE))</f>
        <v>#REF!</v>
      </c>
      <c r="E58" s="67" t="e">
        <f>IF(D58="N/A","N/A",VLOOKUP(D58,'Crosswalk Detail'!A:B,2,FALSE))</f>
        <v>#REF!</v>
      </c>
    </row>
    <row r="59" spans="1:5" ht="144" customHeight="1" x14ac:dyDescent="0.2">
      <c r="A59" s="68">
        <f>'High Risk Non-Compliant'!B14</f>
        <v>0</v>
      </c>
      <c r="B59" s="403">
        <f>'High Risk Non-Compliant'!C14</f>
        <v>0</v>
      </c>
      <c r="C59" s="403"/>
      <c r="D59" s="67" t="e">
        <f>IF(VLOOKUP(A59,'High Risk Non-Compliant'!B:K,$E$49,FALSE)=0,"N/A",VLOOKUP(A59,'High Risk Non-Compliant'!B:K,$E$49,FALSE))</f>
        <v>#REF!</v>
      </c>
      <c r="E59" s="67" t="e">
        <f>IF(D59="N/A","N/A",VLOOKUP(D59,'Crosswalk Detail'!A:B,2,FALSE))</f>
        <v>#REF!</v>
      </c>
    </row>
    <row r="60" spans="1:5" ht="144" customHeight="1" x14ac:dyDescent="0.2">
      <c r="A60" s="68">
        <f>'High Risk Non-Compliant'!B15</f>
        <v>0</v>
      </c>
      <c r="B60" s="403">
        <f>'High Risk Non-Compliant'!C15</f>
        <v>0</v>
      </c>
      <c r="C60" s="403"/>
      <c r="D60" s="67" t="e">
        <f>IF(VLOOKUP(A60,'High Risk Non-Compliant'!B:K,$E$49,FALSE)=0,"N/A",VLOOKUP(A60,'High Risk Non-Compliant'!B:K,$E$49,FALSE))</f>
        <v>#REF!</v>
      </c>
      <c r="E60" s="67" t="e">
        <f>IF(D60="N/A","N/A",VLOOKUP(D60,'Crosswalk Detail'!A:B,2,FALSE))</f>
        <v>#REF!</v>
      </c>
    </row>
    <row r="61" spans="1:5" ht="144" customHeight="1" x14ac:dyDescent="0.2">
      <c r="A61" s="68">
        <f>'High Risk Non-Compliant'!B16</f>
        <v>0</v>
      </c>
      <c r="B61" s="403">
        <f>'High Risk Non-Compliant'!C16</f>
        <v>0</v>
      </c>
      <c r="C61" s="403"/>
      <c r="D61" s="67" t="e">
        <f>IF(VLOOKUP(A61,'High Risk Non-Compliant'!B:K,$E$49,FALSE)=0,"N/A",VLOOKUP(A61,'High Risk Non-Compliant'!B:K,$E$49,FALSE))</f>
        <v>#REF!</v>
      </c>
      <c r="E61" s="67" t="e">
        <f>IF(D61="N/A","N/A",VLOOKUP(D61,'Crosswalk Detail'!A:B,2,FALSE))</f>
        <v>#REF!</v>
      </c>
    </row>
    <row r="62" spans="1:5" ht="144" customHeight="1" x14ac:dyDescent="0.2">
      <c r="A62" s="68">
        <f>'High Risk Non-Compliant'!B17</f>
        <v>0</v>
      </c>
      <c r="B62" s="403">
        <f>'High Risk Non-Compliant'!C17</f>
        <v>0</v>
      </c>
      <c r="C62" s="403"/>
      <c r="D62" s="67" t="e">
        <f>IF(VLOOKUP(A62,'High Risk Non-Compliant'!B:K,$E$49,FALSE)=0,"N/A",VLOOKUP(A62,'High Risk Non-Compliant'!B:K,$E$49,FALSE))</f>
        <v>#REF!</v>
      </c>
      <c r="E62" s="67" t="e">
        <f>IF(D62="N/A","N/A",VLOOKUP(D62,'Crosswalk Detail'!A:B,2,FALSE))</f>
        <v>#REF!</v>
      </c>
    </row>
    <row r="63" spans="1:5" ht="144" customHeight="1" x14ac:dyDescent="0.2">
      <c r="A63" s="68">
        <f>'High Risk Non-Compliant'!B18</f>
        <v>0</v>
      </c>
      <c r="B63" s="403">
        <f>'High Risk Non-Compliant'!C18</f>
        <v>0</v>
      </c>
      <c r="C63" s="403"/>
      <c r="D63" s="67" t="e">
        <f>IF(VLOOKUP(A63,'High Risk Non-Compliant'!B:K,$E$49,FALSE)=0,"N/A",VLOOKUP(A63,'High Risk Non-Compliant'!B:K,$E$49,FALSE))</f>
        <v>#REF!</v>
      </c>
      <c r="E63" s="67" t="e">
        <f>IF(D63="N/A","N/A",VLOOKUP(D63,'Crosswalk Detail'!A:B,2,FALSE))</f>
        <v>#REF!</v>
      </c>
    </row>
    <row r="64" spans="1:5" ht="144" customHeight="1" x14ac:dyDescent="0.2">
      <c r="A64" s="68">
        <f>'High Risk Non-Compliant'!B19</f>
        <v>0</v>
      </c>
      <c r="B64" s="403">
        <f>'High Risk Non-Compliant'!C19</f>
        <v>0</v>
      </c>
      <c r="C64" s="403"/>
      <c r="D64" s="67" t="e">
        <f>IF(VLOOKUP(A64,'High Risk Non-Compliant'!B:K,$E$49,FALSE)=0,"N/A",VLOOKUP(A64,'High Risk Non-Compliant'!B:K,$E$49,FALSE))</f>
        <v>#REF!</v>
      </c>
      <c r="E64" s="67" t="e">
        <f>IF(D64="N/A","N/A",VLOOKUP(D64,'Crosswalk Detail'!A:B,2,FALSE))</f>
        <v>#REF!</v>
      </c>
    </row>
    <row r="65" spans="1:5" ht="144" customHeight="1" x14ac:dyDescent="0.2">
      <c r="A65" s="68">
        <f>'High Risk Non-Compliant'!B20</f>
        <v>0</v>
      </c>
      <c r="B65" s="403">
        <f>'High Risk Non-Compliant'!C20</f>
        <v>0</v>
      </c>
      <c r="C65" s="403"/>
      <c r="D65" s="67" t="e">
        <f>IF(VLOOKUP(A65,'High Risk Non-Compliant'!B:K,$E$49,FALSE)=0,"N/A",VLOOKUP(A65,'High Risk Non-Compliant'!B:K,$E$49,FALSE))</f>
        <v>#REF!</v>
      </c>
      <c r="E65" s="67" t="e">
        <f>IF(D65="N/A","N/A",VLOOKUP(D65,'Crosswalk Detail'!A:B,2,FALSE))</f>
        <v>#REF!</v>
      </c>
    </row>
    <row r="66" spans="1:5" ht="144" customHeight="1" x14ac:dyDescent="0.2">
      <c r="A66" s="68">
        <f>'High Risk Non-Compliant'!B21</f>
        <v>0</v>
      </c>
      <c r="B66" s="403">
        <f>'High Risk Non-Compliant'!C21</f>
        <v>0</v>
      </c>
      <c r="C66" s="403"/>
      <c r="D66" s="67" t="e">
        <f>IF(VLOOKUP(A66,'High Risk Non-Compliant'!B:K,$E$49,FALSE)=0,"N/A",VLOOKUP(A66,'High Risk Non-Compliant'!B:K,$E$49,FALSE))</f>
        <v>#REF!</v>
      </c>
      <c r="E66" s="67" t="e">
        <f>IF(D66="N/A","N/A",VLOOKUP(D66,'Crosswalk Detail'!A:B,2,FALSE))</f>
        <v>#REF!</v>
      </c>
    </row>
    <row r="67" spans="1:5" ht="144" customHeight="1" x14ac:dyDescent="0.2">
      <c r="A67" s="68">
        <f>'High Risk Non-Compliant'!B22</f>
        <v>0</v>
      </c>
      <c r="B67" s="403">
        <f>'High Risk Non-Compliant'!C22</f>
        <v>0</v>
      </c>
      <c r="C67" s="403"/>
      <c r="D67" s="67" t="e">
        <f>IF(VLOOKUP(A67,'High Risk Non-Compliant'!B:K,$E$49,FALSE)=0,"N/A",VLOOKUP(A67,'High Risk Non-Compliant'!B:K,$E$49,FALSE))</f>
        <v>#REF!</v>
      </c>
      <c r="E67" s="67" t="e">
        <f>IF(D67="N/A","N/A",VLOOKUP(D67,'Crosswalk Detail'!A:B,2,FALSE))</f>
        <v>#REF!</v>
      </c>
    </row>
    <row r="68" spans="1:5" ht="144" customHeight="1" x14ac:dyDescent="0.2">
      <c r="A68" s="68">
        <f>'High Risk Non-Compliant'!B23</f>
        <v>0</v>
      </c>
      <c r="B68" s="403">
        <f>'High Risk Non-Compliant'!C23</f>
        <v>0</v>
      </c>
      <c r="C68" s="403"/>
      <c r="D68" s="67" t="e">
        <f>IF(VLOOKUP(A68,'High Risk Non-Compliant'!B:K,$E$49,FALSE)=0,"N/A",VLOOKUP(A68,'High Risk Non-Compliant'!B:K,$E$49,FALSE))</f>
        <v>#REF!</v>
      </c>
      <c r="E68" s="67" t="e">
        <f>IF(D68="N/A","N/A",VLOOKUP(D68,'Crosswalk Detail'!A:B,2,FALSE))</f>
        <v>#REF!</v>
      </c>
    </row>
    <row r="69" spans="1:5" ht="144" customHeight="1" x14ac:dyDescent="0.2">
      <c r="A69" s="68">
        <f>'High Risk Non-Compliant'!B24</f>
        <v>0</v>
      </c>
      <c r="B69" s="403">
        <f>'High Risk Non-Compliant'!C24</f>
        <v>0</v>
      </c>
      <c r="C69" s="403"/>
      <c r="D69" s="67" t="e">
        <f>IF(VLOOKUP(A69,'High Risk Non-Compliant'!B:K,$E$49,FALSE)=0,"N/A",VLOOKUP(A69,'High Risk Non-Compliant'!B:K,$E$49,FALSE))</f>
        <v>#REF!</v>
      </c>
      <c r="E69" s="67" t="e">
        <f>IF(D69="N/A","N/A",VLOOKUP(D69,'Crosswalk Detail'!A:B,2,FALSE))</f>
        <v>#REF!</v>
      </c>
    </row>
    <row r="70" spans="1:5" ht="144" customHeight="1" x14ac:dyDescent="0.2">
      <c r="A70" s="68">
        <f>'High Risk Non-Compliant'!B25</f>
        <v>0</v>
      </c>
      <c r="B70" s="403">
        <f>'High Risk Non-Compliant'!C25</f>
        <v>0</v>
      </c>
      <c r="C70" s="403"/>
      <c r="D70" s="67" t="e">
        <f>IF(VLOOKUP(A70,'High Risk Non-Compliant'!B:K,$E$49,FALSE)=0,"N/A",VLOOKUP(A70,'High Risk Non-Compliant'!B:K,$E$49,FALSE))</f>
        <v>#REF!</v>
      </c>
      <c r="E70" s="67" t="e">
        <f>IF(D70="N/A","N/A",VLOOKUP(D70,'Crosswalk Detail'!A:B,2,FALSE))</f>
        <v>#REF!</v>
      </c>
    </row>
    <row r="71" spans="1:5" ht="144" customHeight="1" x14ac:dyDescent="0.2">
      <c r="A71" s="68">
        <f>'High Risk Non-Compliant'!B26</f>
        <v>0</v>
      </c>
      <c r="B71" s="403">
        <f>'High Risk Non-Compliant'!C26</f>
        <v>0</v>
      </c>
      <c r="C71" s="403"/>
      <c r="D71" s="67" t="e">
        <f>IF(VLOOKUP(A71,'High Risk Non-Compliant'!B:K,$E$49,FALSE)=0,"N/A",VLOOKUP(A71,'High Risk Non-Compliant'!B:K,$E$49,FALSE))</f>
        <v>#REF!</v>
      </c>
      <c r="E71" s="67" t="e">
        <f>IF(D71="N/A","N/A",VLOOKUP(D71,'Crosswalk Detail'!A:B,2,FALSE))</f>
        <v>#REF!</v>
      </c>
    </row>
    <row r="72" spans="1:5" ht="144" customHeight="1" x14ac:dyDescent="0.2">
      <c r="A72" s="68">
        <f>'High Risk Non-Compliant'!B27</f>
        <v>0</v>
      </c>
      <c r="B72" s="403">
        <f>'High Risk Non-Compliant'!C27</f>
        <v>0</v>
      </c>
      <c r="C72" s="403"/>
      <c r="D72" s="67" t="e">
        <f>IF(VLOOKUP(A72,'High Risk Non-Compliant'!B:K,$E$49,FALSE)=0,"N/A",VLOOKUP(A72,'High Risk Non-Compliant'!B:K,$E$49,FALSE))</f>
        <v>#REF!</v>
      </c>
      <c r="E72" s="67" t="e">
        <f>IF(D72="N/A","N/A",VLOOKUP(D72,'Crosswalk Detail'!A:B,2,FALSE))</f>
        <v>#REF!</v>
      </c>
    </row>
    <row r="73" spans="1:5" ht="144" customHeight="1" x14ac:dyDescent="0.2">
      <c r="A73" s="68">
        <f>'High Risk Non-Compliant'!B28</f>
        <v>0</v>
      </c>
      <c r="B73" s="403">
        <f>'High Risk Non-Compliant'!C28</f>
        <v>0</v>
      </c>
      <c r="C73" s="403"/>
      <c r="D73" s="67" t="e">
        <f>IF(VLOOKUP(A73,'High Risk Non-Compliant'!B:K,$E$49,FALSE)=0,"N/A",VLOOKUP(A73,'High Risk Non-Compliant'!B:K,$E$49,FALSE))</f>
        <v>#REF!</v>
      </c>
      <c r="E73" s="67" t="e">
        <f>IF(D73="N/A","N/A",VLOOKUP(D73,'Crosswalk Detail'!A:B,2,FALSE))</f>
        <v>#REF!</v>
      </c>
    </row>
    <row r="74" spans="1:5" ht="144" customHeight="1" x14ac:dyDescent="0.2">
      <c r="A74" s="68">
        <f>'High Risk Non-Compliant'!B29</f>
        <v>0</v>
      </c>
      <c r="B74" s="403">
        <f>'High Risk Non-Compliant'!C29</f>
        <v>0</v>
      </c>
      <c r="C74" s="403"/>
      <c r="D74" s="67" t="e">
        <f>IF(VLOOKUP(A74,'High Risk Non-Compliant'!B:K,$E$49,FALSE)=0,"N/A",VLOOKUP(A74,'High Risk Non-Compliant'!B:K,$E$49,FALSE))</f>
        <v>#REF!</v>
      </c>
      <c r="E74" s="67" t="e">
        <f>IF(D74="N/A","N/A",VLOOKUP(D74,'Crosswalk Detail'!A:B,2,FALSE))</f>
        <v>#REF!</v>
      </c>
    </row>
    <row r="75" spans="1:5" ht="144" customHeight="1" x14ac:dyDescent="0.2">
      <c r="A75" s="68">
        <f>'High Risk Non-Compliant'!B30</f>
        <v>0</v>
      </c>
      <c r="B75" s="403">
        <f>'High Risk Non-Compliant'!C30</f>
        <v>0</v>
      </c>
      <c r="C75" s="403"/>
      <c r="D75" s="67" t="e">
        <f>IF(VLOOKUP(A75,'High Risk Non-Compliant'!B:K,$E$49,FALSE)=0,"N/A",VLOOKUP(A75,'High Risk Non-Compliant'!B:K,$E$49,FALSE))</f>
        <v>#REF!</v>
      </c>
      <c r="E75" s="67" t="e">
        <f>IF(D75="N/A","N/A",VLOOKUP(D75,'Crosswalk Detail'!A:B,2,FALSE))</f>
        <v>#REF!</v>
      </c>
    </row>
    <row r="76" spans="1:5" ht="144" customHeight="1" x14ac:dyDescent="0.2">
      <c r="A76" s="68">
        <f>'High Risk Non-Compliant'!B31</f>
        <v>0</v>
      </c>
      <c r="B76" s="403">
        <f>'High Risk Non-Compliant'!C31</f>
        <v>0</v>
      </c>
      <c r="C76" s="403"/>
      <c r="D76" s="67" t="e">
        <f>IF(VLOOKUP(A76,'High Risk Non-Compliant'!B:K,$E$49,FALSE)=0,"N/A",VLOOKUP(A76,'High Risk Non-Compliant'!B:K,$E$49,FALSE))</f>
        <v>#REF!</v>
      </c>
      <c r="E76" s="67" t="e">
        <f>IF(D76="N/A","N/A",VLOOKUP(D76,'Crosswalk Detail'!A:B,2,FALSE))</f>
        <v>#REF!</v>
      </c>
    </row>
    <row r="77" spans="1:5" ht="144" customHeight="1" x14ac:dyDescent="0.2">
      <c r="A77" s="68">
        <f>'High Risk Non-Compliant'!B32</f>
        <v>0</v>
      </c>
      <c r="B77" s="403">
        <f>'High Risk Non-Compliant'!C32</f>
        <v>0</v>
      </c>
      <c r="C77" s="403"/>
      <c r="D77" s="67" t="e">
        <f>IF(VLOOKUP(A77,'High Risk Non-Compliant'!B:K,$E$49,FALSE)=0,"N/A",VLOOKUP(A77,'High Risk Non-Compliant'!B:K,$E$49,FALSE))</f>
        <v>#REF!</v>
      </c>
      <c r="E77" s="67" t="e">
        <f>IF(D77="N/A","N/A",VLOOKUP(D77,'Crosswalk Detail'!A:B,2,FALSE))</f>
        <v>#REF!</v>
      </c>
    </row>
    <row r="78" spans="1:5" ht="144" customHeight="1" x14ac:dyDescent="0.2">
      <c r="A78" s="68">
        <f>'High Risk Non-Compliant'!B33</f>
        <v>0</v>
      </c>
      <c r="B78" s="403">
        <f>'High Risk Non-Compliant'!C33</f>
        <v>0</v>
      </c>
      <c r="C78" s="403"/>
      <c r="D78" s="67" t="e">
        <f>IF(VLOOKUP(A78,'High Risk Non-Compliant'!B:K,$E$49,FALSE)=0,"N/A",VLOOKUP(A78,'High Risk Non-Compliant'!B:K,$E$49,FALSE))</f>
        <v>#REF!</v>
      </c>
      <c r="E78" s="67" t="e">
        <f>IF(D78="N/A","N/A",VLOOKUP(D78,'Crosswalk Detail'!A:B,2,FALSE))</f>
        <v>#REF!</v>
      </c>
    </row>
    <row r="79" spans="1:5" ht="144" customHeight="1" x14ac:dyDescent="0.2">
      <c r="A79" s="68">
        <f>'High Risk Non-Compliant'!B34</f>
        <v>0</v>
      </c>
      <c r="B79" s="403">
        <f>'High Risk Non-Compliant'!C34</f>
        <v>0</v>
      </c>
      <c r="C79" s="403"/>
      <c r="D79" s="67" t="e">
        <f>IF(VLOOKUP(A79,'High Risk Non-Compliant'!B:K,$E$49,FALSE)=0,"N/A",VLOOKUP(A79,'High Risk Non-Compliant'!B:K,$E$49,FALSE))</f>
        <v>#REF!</v>
      </c>
      <c r="E79" s="67" t="e">
        <f>IF(D79="N/A","N/A",VLOOKUP(D79,'Crosswalk Detail'!A:B,2,FALSE))</f>
        <v>#REF!</v>
      </c>
    </row>
    <row r="80" spans="1:5" ht="144" customHeight="1" x14ac:dyDescent="0.2">
      <c r="A80" s="68">
        <f>'High Risk Non-Compliant'!B35</f>
        <v>0</v>
      </c>
      <c r="B80" s="403">
        <f>'High Risk Non-Compliant'!C35</f>
        <v>0</v>
      </c>
      <c r="C80" s="403"/>
      <c r="D80" s="67" t="e">
        <f>IF(VLOOKUP(A80,'High Risk Non-Compliant'!B:K,$E$49,FALSE)=0,"N/A",VLOOKUP(A80,'High Risk Non-Compliant'!B:K,$E$49,FALSE))</f>
        <v>#REF!</v>
      </c>
      <c r="E80" s="67" t="e">
        <f>IF(D80="N/A","N/A",VLOOKUP(D80,'Crosswalk Detail'!A:B,2,FALSE))</f>
        <v>#REF!</v>
      </c>
    </row>
    <row r="81" spans="1:5" ht="144" customHeight="1" x14ac:dyDescent="0.2">
      <c r="A81" s="68">
        <f>'High Risk Non-Compliant'!B36</f>
        <v>0</v>
      </c>
      <c r="B81" s="403">
        <f>'High Risk Non-Compliant'!C36</f>
        <v>0</v>
      </c>
      <c r="C81" s="403"/>
      <c r="D81" s="67" t="e">
        <f>IF(VLOOKUP(A81,'High Risk Non-Compliant'!B:K,$E$49,FALSE)=0,"N/A",VLOOKUP(A81,'High Risk Non-Compliant'!B:K,$E$49,FALSE))</f>
        <v>#REF!</v>
      </c>
      <c r="E81" s="67" t="e">
        <f>IF(D81="N/A","N/A",VLOOKUP(D81,'Crosswalk Detail'!A:B,2,FALSE))</f>
        <v>#REF!</v>
      </c>
    </row>
    <row r="82" spans="1:5" ht="144" customHeight="1" x14ac:dyDescent="0.2">
      <c r="A82" s="68">
        <f>'High Risk Non-Compliant'!B37</f>
        <v>0</v>
      </c>
      <c r="B82" s="403">
        <f>'High Risk Non-Compliant'!C37</f>
        <v>0</v>
      </c>
      <c r="C82" s="403"/>
      <c r="D82" s="67" t="e">
        <f>IF(VLOOKUP(A82,'High Risk Non-Compliant'!B:K,$E$49,FALSE)=0,"N/A",VLOOKUP(A82,'High Risk Non-Compliant'!B:K,$E$49,FALSE))</f>
        <v>#REF!</v>
      </c>
      <c r="E82" s="67" t="e">
        <f>IF(D82="N/A","N/A",VLOOKUP(D82,'Crosswalk Detail'!A:B,2,FALSE))</f>
        <v>#REF!</v>
      </c>
    </row>
    <row r="83" spans="1:5" ht="144" customHeight="1" x14ac:dyDescent="0.2">
      <c r="A83" s="68">
        <f>'High Risk Non-Compliant'!B38</f>
        <v>0</v>
      </c>
      <c r="B83" s="403">
        <f>'High Risk Non-Compliant'!C38</f>
        <v>0</v>
      </c>
      <c r="C83" s="403"/>
      <c r="D83" s="67" t="e">
        <f>IF(VLOOKUP(A83,'High Risk Non-Compliant'!B:K,$E$49,FALSE)=0,"N/A",VLOOKUP(A83,'High Risk Non-Compliant'!B:K,$E$49,FALSE))</f>
        <v>#REF!</v>
      </c>
      <c r="E83" s="67" t="e">
        <f>IF(D83="N/A","N/A",VLOOKUP(D83,'Crosswalk Detail'!A:B,2,FALSE))</f>
        <v>#REF!</v>
      </c>
    </row>
    <row r="84" spans="1:5" ht="144" customHeight="1" x14ac:dyDescent="0.2">
      <c r="A84" s="68">
        <f>'High Risk Non-Compliant'!B39</f>
        <v>0</v>
      </c>
      <c r="B84" s="403">
        <f>'High Risk Non-Compliant'!C39</f>
        <v>0</v>
      </c>
      <c r="C84" s="403"/>
      <c r="D84" s="67" t="e">
        <f>IF(VLOOKUP(A84,'High Risk Non-Compliant'!B:K,$E$49,FALSE)=0,"N/A",VLOOKUP(A84,'High Risk Non-Compliant'!B:K,$E$49,FALSE))</f>
        <v>#REF!</v>
      </c>
      <c r="E84" s="67" t="e">
        <f>IF(D84="N/A","N/A",VLOOKUP(D84,'Crosswalk Detail'!A:B,2,FALSE))</f>
        <v>#REF!</v>
      </c>
    </row>
    <row r="85" spans="1:5" ht="144" customHeight="1" x14ac:dyDescent="0.2">
      <c r="A85" s="68">
        <f>'High Risk Non-Compliant'!B40</f>
        <v>0</v>
      </c>
      <c r="B85" s="403">
        <f>'High Risk Non-Compliant'!C40</f>
        <v>0</v>
      </c>
      <c r="C85" s="403"/>
      <c r="D85" s="67" t="e">
        <f>IF(VLOOKUP(A85,'High Risk Non-Compliant'!B:K,$E$49,FALSE)=0,"N/A",VLOOKUP(A85,'High Risk Non-Compliant'!B:K,$E$49,FALSE))</f>
        <v>#REF!</v>
      </c>
      <c r="E85" s="67" t="e">
        <f>IF(D85="N/A","N/A",VLOOKUP(D85,'Crosswalk Detail'!A:B,2,FALSE))</f>
        <v>#REF!</v>
      </c>
    </row>
    <row r="86" spans="1:5" ht="144" customHeight="1" x14ac:dyDescent="0.2">
      <c r="A86" s="68">
        <f>'High Risk Non-Compliant'!B41</f>
        <v>0</v>
      </c>
      <c r="B86" s="403">
        <f>'High Risk Non-Compliant'!C41</f>
        <v>0</v>
      </c>
      <c r="C86" s="403"/>
      <c r="D86" s="67" t="e">
        <f>IF(VLOOKUP(A86,'High Risk Non-Compliant'!B:K,$E$49,FALSE)=0,"N/A",VLOOKUP(A86,'High Risk Non-Compliant'!B:K,$E$49,FALSE))</f>
        <v>#REF!</v>
      </c>
      <c r="E86" s="67" t="e">
        <f>IF(D86="N/A","N/A",VLOOKUP(D86,'Crosswalk Detail'!A:B,2,FALSE))</f>
        <v>#REF!</v>
      </c>
    </row>
    <row r="87" spans="1:5" ht="144" customHeight="1" x14ac:dyDescent="0.2">
      <c r="A87" s="68">
        <f>'High Risk Non-Compliant'!B42</f>
        <v>0</v>
      </c>
      <c r="B87" s="403">
        <f>'High Risk Non-Compliant'!C42</f>
        <v>0</v>
      </c>
      <c r="C87" s="403"/>
      <c r="D87" s="67" t="e">
        <f>IF(VLOOKUP(A87,'High Risk Non-Compliant'!B:K,$E$49,FALSE)=0,"N/A",VLOOKUP(A87,'High Risk Non-Compliant'!B:K,$E$49,FALSE))</f>
        <v>#REF!</v>
      </c>
      <c r="E87" s="67" t="e">
        <f>IF(D87="N/A","N/A",VLOOKUP(D87,'Crosswalk Detail'!A:B,2,FALSE))</f>
        <v>#REF!</v>
      </c>
    </row>
    <row r="88" spans="1:5" ht="144" customHeight="1" x14ac:dyDescent="0.2">
      <c r="A88" s="68">
        <f>'High Risk Non-Compliant'!B43</f>
        <v>0</v>
      </c>
      <c r="B88" s="403">
        <f>'High Risk Non-Compliant'!C43</f>
        <v>0</v>
      </c>
      <c r="C88" s="403"/>
      <c r="D88" s="67" t="e">
        <f>IF(VLOOKUP(A88,'High Risk Non-Compliant'!B:K,$E$49,FALSE)=0,"N/A",VLOOKUP(A88,'High Risk Non-Compliant'!B:K,$E$49,FALSE))</f>
        <v>#REF!</v>
      </c>
      <c r="E88" s="67" t="e">
        <f>IF(D88="N/A","N/A",VLOOKUP(D88,'Crosswalk Detail'!A:B,2,FALSE))</f>
        <v>#REF!</v>
      </c>
    </row>
    <row r="89" spans="1:5" ht="144" customHeight="1" x14ac:dyDescent="0.2">
      <c r="A89" s="68">
        <f>'High Risk Non-Compliant'!B44</f>
        <v>0</v>
      </c>
      <c r="B89" s="403">
        <f>'High Risk Non-Compliant'!C44</f>
        <v>0</v>
      </c>
      <c r="C89" s="403"/>
      <c r="D89" s="67" t="e">
        <f>IF(VLOOKUP(A89,'High Risk Non-Compliant'!B:K,$E$49,FALSE)=0,"N/A",VLOOKUP(A89,'High Risk Non-Compliant'!B:K,$E$49,FALSE))</f>
        <v>#REF!</v>
      </c>
      <c r="E89" s="67" t="e">
        <f>IF(D89="N/A","N/A",VLOOKUP(D89,'Crosswalk Detail'!A:B,2,FALSE))</f>
        <v>#REF!</v>
      </c>
    </row>
    <row r="90" spans="1:5" ht="144" customHeight="1" x14ac:dyDescent="0.2">
      <c r="A90" s="68">
        <f>'High Risk Non-Compliant'!B45</f>
        <v>0</v>
      </c>
      <c r="B90" s="403">
        <f>'High Risk Non-Compliant'!C45</f>
        <v>0</v>
      </c>
      <c r="C90" s="403"/>
      <c r="D90" s="67" t="e">
        <f>IF(VLOOKUP(A90,'High Risk Non-Compliant'!B:K,$E$49,FALSE)=0,"N/A",VLOOKUP(A90,'High Risk Non-Compliant'!B:K,$E$49,FALSE))</f>
        <v>#REF!</v>
      </c>
      <c r="E90" s="67" t="e">
        <f>IF(D90="N/A","N/A",VLOOKUP(D90,'Crosswalk Detail'!A:B,2,FALSE))</f>
        <v>#REF!</v>
      </c>
    </row>
    <row r="91" spans="1:5" ht="144" customHeight="1" x14ac:dyDescent="0.2">
      <c r="A91" s="68">
        <f>'High Risk Non-Compliant'!B46</f>
        <v>0</v>
      </c>
      <c r="B91" s="403">
        <f>'High Risk Non-Compliant'!C46</f>
        <v>0</v>
      </c>
      <c r="C91" s="403"/>
      <c r="D91" s="67" t="e">
        <f>IF(VLOOKUP(A91,'High Risk Non-Compliant'!B:K,$E$49,FALSE)=0,"N/A",VLOOKUP(A91,'High Risk Non-Compliant'!B:K,$E$49,FALSE))</f>
        <v>#REF!</v>
      </c>
      <c r="E91" s="67" t="e">
        <f>IF(D91="N/A","N/A",VLOOKUP(D91,'Crosswalk Detail'!A:B,2,FALSE))</f>
        <v>#REF!</v>
      </c>
    </row>
    <row r="92" spans="1:5" ht="144" customHeight="1" x14ac:dyDescent="0.2">
      <c r="A92" s="68">
        <f>'High Risk Non-Compliant'!B47</f>
        <v>0</v>
      </c>
      <c r="B92" s="403">
        <f>'High Risk Non-Compliant'!C47</f>
        <v>0</v>
      </c>
      <c r="C92" s="403"/>
      <c r="D92" s="67" t="e">
        <f>IF(VLOOKUP(A92,'High Risk Non-Compliant'!B:K,$E$49,FALSE)=0,"N/A",VLOOKUP(A92,'High Risk Non-Compliant'!B:K,$E$49,FALSE))</f>
        <v>#REF!</v>
      </c>
      <c r="E92" s="67" t="e">
        <f>IF(D92="N/A","N/A",VLOOKUP(D92,'Crosswalk Detail'!A:B,2,FALSE))</f>
        <v>#REF!</v>
      </c>
    </row>
    <row r="93" spans="1:5" ht="144" customHeight="1" x14ac:dyDescent="0.2">
      <c r="A93" s="68">
        <f>'High Risk Non-Compliant'!B48</f>
        <v>0</v>
      </c>
      <c r="B93" s="403">
        <f>'High Risk Non-Compliant'!C48</f>
        <v>0</v>
      </c>
      <c r="C93" s="403"/>
      <c r="D93" s="67" t="e">
        <f>IF(VLOOKUP(A93,'High Risk Non-Compliant'!B:K,$E$49,FALSE)=0,"N/A",VLOOKUP(A93,'High Risk Non-Compliant'!B:K,$E$49,FALSE))</f>
        <v>#REF!</v>
      </c>
      <c r="E93" s="67" t="e">
        <f>IF(D93="N/A","N/A",VLOOKUP(D93,'Crosswalk Detail'!A:B,2,FALSE))</f>
        <v>#REF!</v>
      </c>
    </row>
    <row r="94" spans="1:5" ht="144" customHeight="1" x14ac:dyDescent="0.2">
      <c r="A94" s="68">
        <f>'High Risk Non-Compliant'!B49</f>
        <v>0</v>
      </c>
      <c r="B94" s="403">
        <f>'High Risk Non-Compliant'!C49</f>
        <v>0</v>
      </c>
      <c r="C94" s="403"/>
      <c r="D94" s="67" t="e">
        <f>IF(VLOOKUP(A94,'High Risk Non-Compliant'!B:K,$E$49,FALSE)=0,"N/A",VLOOKUP(A94,'High Risk Non-Compliant'!B:K,$E$49,FALSE))</f>
        <v>#REF!</v>
      </c>
      <c r="E94" s="67" t="e">
        <f>IF(D94="N/A","N/A",VLOOKUP(D94,'Crosswalk Detail'!A:B,2,FALSE))</f>
        <v>#REF!</v>
      </c>
    </row>
    <row r="95" spans="1:5" ht="144" customHeight="1" x14ac:dyDescent="0.2">
      <c r="A95" s="68">
        <f>'High Risk Non-Compliant'!B50</f>
        <v>0</v>
      </c>
      <c r="B95" s="403">
        <f>'High Risk Non-Compliant'!C50</f>
        <v>0</v>
      </c>
      <c r="C95" s="403"/>
      <c r="D95" s="67" t="e">
        <f>IF(VLOOKUP(A95,'High Risk Non-Compliant'!B:K,$E$49,FALSE)=0,"N/A",VLOOKUP(A95,'High Risk Non-Compliant'!B:K,$E$49,FALSE))</f>
        <v>#REF!</v>
      </c>
      <c r="E95" s="67" t="e">
        <f>IF(D95="N/A","N/A",VLOOKUP(D95,'Crosswalk Detail'!A:B,2,FALSE))</f>
        <v>#REF!</v>
      </c>
    </row>
    <row r="96" spans="1:5" ht="144" customHeight="1" x14ac:dyDescent="0.2">
      <c r="A96" s="68">
        <f>'High Risk Non-Compliant'!B51</f>
        <v>0</v>
      </c>
      <c r="B96" s="403">
        <f>'High Risk Non-Compliant'!C51</f>
        <v>0</v>
      </c>
      <c r="C96" s="403"/>
      <c r="D96" s="67" t="e">
        <f>IF(VLOOKUP(A96,'High Risk Non-Compliant'!B:K,$E$49,FALSE)=0,"N/A",VLOOKUP(A96,'High Risk Non-Compliant'!B:K,$E$49,FALSE))</f>
        <v>#REF!</v>
      </c>
      <c r="E96" s="67" t="e">
        <f>IF(D96="N/A","N/A",VLOOKUP(D96,'Crosswalk Detail'!A:B,2,FALSE))</f>
        <v>#REF!</v>
      </c>
    </row>
    <row r="97" spans="1:5" ht="144" customHeight="1" x14ac:dyDescent="0.2">
      <c r="A97" s="68">
        <f>'High Risk Non-Compliant'!B52</f>
        <v>0</v>
      </c>
      <c r="B97" s="403">
        <f>'High Risk Non-Compliant'!C52</f>
        <v>0</v>
      </c>
      <c r="C97" s="403"/>
      <c r="D97" s="67" t="e">
        <f>IF(VLOOKUP(A97,'High Risk Non-Compliant'!B:K,$E$49,FALSE)=0,"N/A",VLOOKUP(A97,'High Risk Non-Compliant'!B:K,$E$49,FALSE))</f>
        <v>#REF!</v>
      </c>
      <c r="E97" s="67" t="e">
        <f>IF(D97="N/A","N/A",VLOOKUP(D97,'Crosswalk Detail'!A:B,2,FALSE))</f>
        <v>#REF!</v>
      </c>
    </row>
    <row r="98" spans="1:5" ht="144" customHeight="1" x14ac:dyDescent="0.2">
      <c r="A98" s="68">
        <f>'High Risk Non-Compliant'!B53</f>
        <v>0</v>
      </c>
      <c r="B98" s="403">
        <f>'High Risk Non-Compliant'!C53</f>
        <v>0</v>
      </c>
      <c r="C98" s="403"/>
      <c r="D98" s="67" t="e">
        <f>IF(VLOOKUP(A98,'High Risk Non-Compliant'!B:K,$E$49,FALSE)=0,"N/A",VLOOKUP(A98,'High Risk Non-Compliant'!B:K,$E$49,FALSE))</f>
        <v>#REF!</v>
      </c>
      <c r="E98" s="67" t="e">
        <f>IF(D98="N/A","N/A",VLOOKUP(D98,'Crosswalk Detail'!A:B,2,FALSE))</f>
        <v>#REF!</v>
      </c>
    </row>
    <row r="99" spans="1:5" ht="144" customHeight="1" x14ac:dyDescent="0.2">
      <c r="A99" s="68">
        <f>'High Risk Non-Compliant'!B54</f>
        <v>0</v>
      </c>
      <c r="B99" s="403">
        <f>'High Risk Non-Compliant'!C54</f>
        <v>0</v>
      </c>
      <c r="C99" s="403"/>
      <c r="D99" s="67" t="e">
        <f>IF(VLOOKUP(A99,'High Risk Non-Compliant'!B:K,$E$49,FALSE)=0,"N/A",VLOOKUP(A99,'High Risk Non-Compliant'!B:K,$E$49,FALSE))</f>
        <v>#REF!</v>
      </c>
      <c r="E99" s="67" t="e">
        <f>IF(D99="N/A","N/A",VLOOKUP(D99,'Crosswalk Detail'!A:B,2,FALSE))</f>
        <v>#REF!</v>
      </c>
    </row>
    <row r="100" spans="1:5" ht="144" customHeight="1" x14ac:dyDescent="0.2">
      <c r="A100" s="68">
        <f>'High Risk Non-Compliant'!B55</f>
        <v>0</v>
      </c>
      <c r="B100" s="403">
        <f>'High Risk Non-Compliant'!C55</f>
        <v>0</v>
      </c>
      <c r="C100" s="403"/>
      <c r="D100" s="67" t="e">
        <f>IF(VLOOKUP(A100,'High Risk Non-Compliant'!B:K,$E$49,FALSE)=0,"N/A",VLOOKUP(A100,'High Risk Non-Compliant'!B:K,$E$49,FALSE))</f>
        <v>#REF!</v>
      </c>
      <c r="E100" s="67" t="e">
        <f>IF(D100="N/A","N/A",VLOOKUP(D100,'Crosswalk Detail'!A:B,2,FALSE))</f>
        <v>#REF!</v>
      </c>
    </row>
    <row r="101" spans="1:5" ht="144" customHeight="1" x14ac:dyDescent="0.2">
      <c r="A101" s="68">
        <f>'High Risk Non-Compliant'!B56</f>
        <v>0</v>
      </c>
      <c r="B101" s="403">
        <f>'High Risk Non-Compliant'!C56</f>
        <v>0</v>
      </c>
      <c r="C101" s="403"/>
      <c r="D101" s="67" t="e">
        <f>IF(VLOOKUP(A101,'High Risk Non-Compliant'!B:K,$E$49,FALSE)=0,"N/A",VLOOKUP(A101,'High Risk Non-Compliant'!B:K,$E$49,FALSE))</f>
        <v>#REF!</v>
      </c>
      <c r="E101" s="67" t="e">
        <f>IF(D101="N/A","N/A",VLOOKUP(D101,'Crosswalk Detail'!A:B,2,FALSE))</f>
        <v>#REF!</v>
      </c>
    </row>
    <row r="102" spans="1:5" ht="144" customHeight="1" x14ac:dyDescent="0.2">
      <c r="A102" s="68">
        <f>'High Risk Non-Compliant'!B57</f>
        <v>0</v>
      </c>
      <c r="B102" s="403">
        <f>'High Risk Non-Compliant'!C57</f>
        <v>0</v>
      </c>
      <c r="C102" s="403"/>
      <c r="D102" s="67" t="e">
        <f>IF(VLOOKUP(A102,'High Risk Non-Compliant'!B:K,$E$49,FALSE)=0,"N/A",VLOOKUP(A102,'High Risk Non-Compliant'!B:K,$E$49,FALSE))</f>
        <v>#REF!</v>
      </c>
      <c r="E102" s="67" t="e">
        <f>IF(D102="N/A","N/A",VLOOKUP(D102,'Crosswalk Detail'!A:B,2,FALSE))</f>
        <v>#REF!</v>
      </c>
    </row>
    <row r="103" spans="1:5" ht="144" customHeight="1" x14ac:dyDescent="0.2">
      <c r="A103" s="68">
        <f>'High Risk Non-Compliant'!B58</f>
        <v>0</v>
      </c>
      <c r="B103" s="403">
        <f>'High Risk Non-Compliant'!C58</f>
        <v>0</v>
      </c>
      <c r="C103" s="403"/>
      <c r="D103" s="67" t="e">
        <f>IF(VLOOKUP(A103,'High Risk Non-Compliant'!B:K,$E$49,FALSE)=0,"N/A",VLOOKUP(A103,'High Risk Non-Compliant'!B:K,$E$49,FALSE))</f>
        <v>#REF!</v>
      </c>
      <c r="E103" s="67" t="e">
        <f>IF(D103="N/A","N/A",VLOOKUP(D103,'Crosswalk Detail'!A:B,2,FALSE))</f>
        <v>#REF!</v>
      </c>
    </row>
    <row r="104" spans="1:5" ht="144" customHeight="1" x14ac:dyDescent="0.2">
      <c r="A104" s="68">
        <f>'High Risk Non-Compliant'!B59</f>
        <v>0</v>
      </c>
      <c r="B104" s="403">
        <f>'High Risk Non-Compliant'!C59</f>
        <v>0</v>
      </c>
      <c r="C104" s="403"/>
      <c r="D104" s="67" t="e">
        <f>IF(VLOOKUP(A104,'High Risk Non-Compliant'!B:K,$E$49,FALSE)=0,"N/A",VLOOKUP(A104,'High Risk Non-Compliant'!B:K,$E$49,FALSE))</f>
        <v>#REF!</v>
      </c>
      <c r="E104" s="67" t="e">
        <f>IF(D104="N/A","N/A",VLOOKUP(D104,'Crosswalk Detail'!A:B,2,FALSE))</f>
        <v>#REF!</v>
      </c>
    </row>
    <row r="105" spans="1:5" ht="144" customHeight="1" x14ac:dyDescent="0.2">
      <c r="A105" s="68">
        <f>'High Risk Non-Compliant'!B60</f>
        <v>0</v>
      </c>
      <c r="B105" s="403">
        <f>'High Risk Non-Compliant'!C60</f>
        <v>0</v>
      </c>
      <c r="C105" s="403"/>
      <c r="D105" s="67" t="e">
        <f>IF(VLOOKUP(A105,'High Risk Non-Compliant'!B:K,$E$49,FALSE)=0,"N/A",VLOOKUP(A105,'High Risk Non-Compliant'!B:K,$E$49,FALSE))</f>
        <v>#REF!</v>
      </c>
      <c r="E105" s="67" t="e">
        <f>IF(D105="N/A","N/A",VLOOKUP(D105,'Crosswalk Detail'!A:B,2,FALSE))</f>
        <v>#REF!</v>
      </c>
    </row>
    <row r="106" spans="1:5" ht="144" customHeight="1" x14ac:dyDescent="0.2">
      <c r="A106" s="68">
        <f>'High Risk Non-Compliant'!B61</f>
        <v>0</v>
      </c>
      <c r="B106" s="403">
        <f>'High Risk Non-Compliant'!C61</f>
        <v>0</v>
      </c>
      <c r="C106" s="403"/>
      <c r="D106" s="67" t="e">
        <f>IF(VLOOKUP(A106,'High Risk Non-Compliant'!B:K,$E$49,FALSE)=0,"N/A",VLOOKUP(A106,'High Risk Non-Compliant'!B:K,$E$49,FALSE))</f>
        <v>#REF!</v>
      </c>
      <c r="E106" s="67" t="e">
        <f>IF(D106="N/A","N/A",VLOOKUP(D106,'Crosswalk Detail'!A:B,2,FALSE))</f>
        <v>#REF!</v>
      </c>
    </row>
    <row r="107" spans="1:5" ht="144" customHeight="1" x14ac:dyDescent="0.2">
      <c r="A107" s="68">
        <f>'High Risk Non-Compliant'!B62</f>
        <v>0</v>
      </c>
      <c r="B107" s="403">
        <f>'High Risk Non-Compliant'!C62</f>
        <v>0</v>
      </c>
      <c r="C107" s="403"/>
      <c r="D107" s="67" t="e">
        <f>IF(VLOOKUP(A107,'High Risk Non-Compliant'!B:K,$E$49,FALSE)=0,"N/A",VLOOKUP(A107,'High Risk Non-Compliant'!B:K,$E$49,FALSE))</f>
        <v>#REF!</v>
      </c>
      <c r="E107" s="67" t="e">
        <f>IF(D107="N/A","N/A",VLOOKUP(D107,'Crosswalk Detail'!A:B,2,FALSE))</f>
        <v>#REF!</v>
      </c>
    </row>
    <row r="108" spans="1:5" ht="144" customHeight="1" x14ac:dyDescent="0.2">
      <c r="A108" s="68">
        <f>'High Risk Non-Compliant'!B63</f>
        <v>0</v>
      </c>
      <c r="B108" s="403">
        <f>'High Risk Non-Compliant'!C63</f>
        <v>0</v>
      </c>
      <c r="C108" s="403"/>
      <c r="D108" s="67" t="e">
        <f>IF(VLOOKUP(A108,'High Risk Non-Compliant'!B:K,$E$49,FALSE)=0,"N/A",VLOOKUP(A108,'High Risk Non-Compliant'!B:K,$E$49,FALSE))</f>
        <v>#REF!</v>
      </c>
      <c r="E108" s="67" t="e">
        <f>IF(D108="N/A","N/A",VLOOKUP(D108,'Crosswalk Detail'!A:B,2,FALSE))</f>
        <v>#REF!</v>
      </c>
    </row>
    <row r="109" spans="1:5" ht="144" customHeight="1" x14ac:dyDescent="0.2">
      <c r="A109" s="68">
        <f>'High Risk Non-Compliant'!B64</f>
        <v>0</v>
      </c>
      <c r="B109" s="403">
        <f>'High Risk Non-Compliant'!C64</f>
        <v>0</v>
      </c>
      <c r="C109" s="403"/>
      <c r="D109" s="67" t="e">
        <f>IF(VLOOKUP(A109,'High Risk Non-Compliant'!B:K,$E$49,FALSE)=0,"N/A",VLOOKUP(A109,'High Risk Non-Compliant'!B:K,$E$49,FALSE))</f>
        <v>#REF!</v>
      </c>
      <c r="E109" s="67" t="e">
        <f>IF(D109="N/A","N/A",VLOOKUP(D109,'Crosswalk Detail'!A:B,2,FALSE))</f>
        <v>#REF!</v>
      </c>
    </row>
    <row r="110" spans="1:5" ht="144" customHeight="1" x14ac:dyDescent="0.2">
      <c r="A110" s="68">
        <f>'High Risk Non-Compliant'!B65</f>
        <v>0</v>
      </c>
      <c r="B110" s="403">
        <f>'High Risk Non-Compliant'!C65</f>
        <v>0</v>
      </c>
      <c r="C110" s="403"/>
      <c r="D110" s="67" t="e">
        <f>IF(VLOOKUP(A110,'High Risk Non-Compliant'!B:K,$E$49,FALSE)=0,"N/A",VLOOKUP(A110,'High Risk Non-Compliant'!B:K,$E$49,FALSE))</f>
        <v>#REF!</v>
      </c>
      <c r="E110" s="67" t="e">
        <f>IF(D110="N/A","N/A",VLOOKUP(D110,'Crosswalk Detail'!A:B,2,FALSE))</f>
        <v>#REF!</v>
      </c>
    </row>
    <row r="111" spans="1:5" ht="144" customHeight="1" x14ac:dyDescent="0.2">
      <c r="A111" s="68">
        <f>'High Risk Non-Compliant'!B66</f>
        <v>0</v>
      </c>
      <c r="B111" s="403">
        <f>'High Risk Non-Compliant'!C66</f>
        <v>0</v>
      </c>
      <c r="C111" s="403"/>
      <c r="D111" s="67" t="e">
        <f>IF(VLOOKUP(A111,'High Risk Non-Compliant'!B:K,$E$49,FALSE)=0,"N/A",VLOOKUP(A111,'High Risk Non-Compliant'!B:K,$E$49,FALSE))</f>
        <v>#REF!</v>
      </c>
      <c r="E111" s="67" t="e">
        <f>IF(D111="N/A","N/A",VLOOKUP(D111,'Crosswalk Detail'!A:B,2,FALSE))</f>
        <v>#REF!</v>
      </c>
    </row>
    <row r="112" spans="1:5" ht="144" customHeight="1" x14ac:dyDescent="0.2">
      <c r="A112" s="68">
        <f>'High Risk Non-Compliant'!B67</f>
        <v>0</v>
      </c>
      <c r="B112" s="403">
        <f>'High Risk Non-Compliant'!C67</f>
        <v>0</v>
      </c>
      <c r="C112" s="403"/>
      <c r="D112" s="67" t="e">
        <f>IF(VLOOKUP(A112,'High Risk Non-Compliant'!B:K,$E$49,FALSE)=0,"N/A",VLOOKUP(A112,'High Risk Non-Compliant'!B:K,$E$49,FALSE))</f>
        <v>#REF!</v>
      </c>
      <c r="E112" s="67" t="e">
        <f>IF(D112="N/A","N/A",VLOOKUP(D112,'Crosswalk Detail'!A:B,2,FALSE))</f>
        <v>#REF!</v>
      </c>
    </row>
    <row r="113" spans="1:5" ht="144" customHeight="1" x14ac:dyDescent="0.2">
      <c r="A113" s="68">
        <f>'High Risk Non-Compliant'!B68</f>
        <v>0</v>
      </c>
      <c r="B113" s="403">
        <f>'High Risk Non-Compliant'!C68</f>
        <v>0</v>
      </c>
      <c r="C113" s="403"/>
      <c r="D113" s="67" t="e">
        <f>IF(VLOOKUP(A113,'High Risk Non-Compliant'!B:K,$E$49,FALSE)=0,"N/A",VLOOKUP(A113,'High Risk Non-Compliant'!B:K,$E$49,FALSE))</f>
        <v>#REF!</v>
      </c>
      <c r="E113" s="67" t="e">
        <f>IF(D113="N/A","N/A",VLOOKUP(D113,'Crosswalk Detail'!A:B,2,FALSE))</f>
        <v>#REF!</v>
      </c>
    </row>
    <row r="114" spans="1:5" ht="144" customHeight="1" x14ac:dyDescent="0.2">
      <c r="A114" s="68">
        <f>'High Risk Non-Compliant'!B69</f>
        <v>0</v>
      </c>
      <c r="B114" s="403">
        <f>'High Risk Non-Compliant'!C69</f>
        <v>0</v>
      </c>
      <c r="C114" s="403"/>
      <c r="D114" s="67" t="e">
        <f>IF(VLOOKUP(A114,'High Risk Non-Compliant'!B:K,$E$49,FALSE)=0,"N/A",VLOOKUP(A114,'High Risk Non-Compliant'!B:K,$E$49,FALSE))</f>
        <v>#REF!</v>
      </c>
      <c r="E114" s="67" t="e">
        <f>IF(D114="N/A","N/A",VLOOKUP(D114,'Crosswalk Detail'!A:B,2,FALSE))</f>
        <v>#REF!</v>
      </c>
    </row>
    <row r="115" spans="1:5" ht="144" customHeight="1" x14ac:dyDescent="0.2">
      <c r="A115" s="68">
        <f>'High Risk Non-Compliant'!B70</f>
        <v>0</v>
      </c>
      <c r="B115" s="403">
        <f>'High Risk Non-Compliant'!C70</f>
        <v>0</v>
      </c>
      <c r="C115" s="403"/>
      <c r="D115" s="67" t="e">
        <f>IF(VLOOKUP(A115,'High Risk Non-Compliant'!B:K,$E$49,FALSE)=0,"N/A",VLOOKUP(A115,'High Risk Non-Compliant'!B:K,$E$49,FALSE))</f>
        <v>#REF!</v>
      </c>
      <c r="E115" s="67" t="e">
        <f>IF(D115="N/A","N/A",VLOOKUP(D115,'Crosswalk Detail'!A:B,2,FALSE))</f>
        <v>#REF!</v>
      </c>
    </row>
    <row r="116" spans="1:5" ht="144" customHeight="1" x14ac:dyDescent="0.2">
      <c r="A116" s="68">
        <f>'High Risk Non-Compliant'!B71</f>
        <v>0</v>
      </c>
      <c r="B116" s="403">
        <f>'High Risk Non-Compliant'!C71</f>
        <v>0</v>
      </c>
      <c r="C116" s="403"/>
      <c r="D116" s="67" t="e">
        <f>IF(VLOOKUP(A116,'High Risk Non-Compliant'!B:K,$E$49,FALSE)=0,"N/A",VLOOKUP(A116,'High Risk Non-Compliant'!B:K,$E$49,FALSE))</f>
        <v>#REF!</v>
      </c>
      <c r="E116" s="67" t="e">
        <f>IF(D116="N/A","N/A",VLOOKUP(D116,'Crosswalk Detail'!A:B,2,FALSE))</f>
        <v>#REF!</v>
      </c>
    </row>
    <row r="117" spans="1:5" ht="144" customHeight="1" x14ac:dyDescent="0.2">
      <c r="A117" s="68">
        <f>'High Risk Non-Compliant'!B72</f>
        <v>0</v>
      </c>
      <c r="B117" s="403">
        <f>'High Risk Non-Compliant'!C72</f>
        <v>0</v>
      </c>
      <c r="C117" s="403"/>
      <c r="D117" s="67" t="e">
        <f>IF(VLOOKUP(A117,'High Risk Non-Compliant'!B:K,$E$49,FALSE)=0,"N/A",VLOOKUP(A117,'High Risk Non-Compliant'!B:K,$E$49,FALSE))</f>
        <v>#REF!</v>
      </c>
      <c r="E117" s="67" t="e">
        <f>IF(D117="N/A","N/A",VLOOKUP(D117,'Crosswalk Detail'!A:B,2,FALSE))</f>
        <v>#REF!</v>
      </c>
    </row>
    <row r="118" spans="1:5" ht="144" customHeight="1" x14ac:dyDescent="0.2">
      <c r="A118" s="68">
        <f>'High Risk Non-Compliant'!B73</f>
        <v>0</v>
      </c>
      <c r="B118" s="403">
        <f>'High Risk Non-Compliant'!C73</f>
        <v>0</v>
      </c>
      <c r="C118" s="403"/>
      <c r="D118" s="67" t="e">
        <f>IF(VLOOKUP(A118,'High Risk Non-Compliant'!B:K,$E$49,FALSE)=0,"N/A",VLOOKUP(A118,'High Risk Non-Compliant'!B:K,$E$49,FALSE))</f>
        <v>#REF!</v>
      </c>
      <c r="E118" s="67" t="e">
        <f>IF(D118="N/A","N/A",VLOOKUP(D118,'Crosswalk Detail'!A:B,2,FALSE))</f>
        <v>#REF!</v>
      </c>
    </row>
    <row r="119" spans="1:5" ht="144" customHeight="1" x14ac:dyDescent="0.2">
      <c r="A119" s="68">
        <f>'High Risk Non-Compliant'!B74</f>
        <v>0</v>
      </c>
      <c r="B119" s="403">
        <f>'High Risk Non-Compliant'!C74</f>
        <v>0</v>
      </c>
      <c r="C119" s="403"/>
      <c r="D119" s="67" t="e">
        <f>IF(VLOOKUP(A119,'High Risk Non-Compliant'!B:K,$E$49,FALSE)=0,"N/A",VLOOKUP(A119,'High Risk Non-Compliant'!B:K,$E$49,FALSE))</f>
        <v>#REF!</v>
      </c>
      <c r="E119" s="67" t="e">
        <f>IF(D119="N/A","N/A",VLOOKUP(D119,'Crosswalk Detail'!A:B,2,FALSE))</f>
        <v>#REF!</v>
      </c>
    </row>
    <row r="120" spans="1:5" ht="144" customHeight="1" x14ac:dyDescent="0.2">
      <c r="A120" s="68">
        <f>'High Risk Non-Compliant'!B75</f>
        <v>0</v>
      </c>
      <c r="B120" s="403">
        <f>'High Risk Non-Compliant'!C75</f>
        <v>0</v>
      </c>
      <c r="C120" s="403"/>
      <c r="D120" s="67" t="e">
        <f>IF(VLOOKUP(A120,'High Risk Non-Compliant'!B:K,$E$49,FALSE)=0,"N/A",VLOOKUP(A120,'High Risk Non-Compliant'!B:K,$E$49,FALSE))</f>
        <v>#REF!</v>
      </c>
      <c r="E120" s="67" t="e">
        <f>IF(D120="N/A","N/A",VLOOKUP(D120,'Crosswalk Detail'!A:B,2,FALSE))</f>
        <v>#REF!</v>
      </c>
    </row>
    <row r="121" spans="1:5" ht="144" customHeight="1" x14ac:dyDescent="0.2">
      <c r="A121" s="68">
        <f>'High Risk Non-Compliant'!B76</f>
        <v>0</v>
      </c>
      <c r="B121" s="403">
        <f>'High Risk Non-Compliant'!C76</f>
        <v>0</v>
      </c>
      <c r="C121" s="403"/>
      <c r="D121" s="67" t="e">
        <f>IF(VLOOKUP(A121,'High Risk Non-Compliant'!B:K,$E$49,FALSE)=0,"N/A",VLOOKUP(A121,'High Risk Non-Compliant'!B:K,$E$49,FALSE))</f>
        <v>#REF!</v>
      </c>
      <c r="E121" s="67" t="e">
        <f>IF(D121="N/A","N/A",VLOOKUP(D121,'Crosswalk Detail'!A:B,2,FALSE))</f>
        <v>#REF!</v>
      </c>
    </row>
    <row r="122" spans="1:5" ht="144" customHeight="1" x14ac:dyDescent="0.2">
      <c r="A122" s="68">
        <f>'High Risk Non-Compliant'!B77</f>
        <v>0</v>
      </c>
      <c r="B122" s="403">
        <f>'High Risk Non-Compliant'!C77</f>
        <v>0</v>
      </c>
      <c r="C122" s="403"/>
      <c r="D122" s="67" t="e">
        <f>IF(VLOOKUP(A122,'High Risk Non-Compliant'!B:K,$E$49,FALSE)=0,"N/A",VLOOKUP(A122,'High Risk Non-Compliant'!B:K,$E$49,FALSE))</f>
        <v>#REF!</v>
      </c>
      <c r="E122" s="67" t="e">
        <f>IF(D122="N/A","N/A",VLOOKUP(D122,'Crosswalk Detail'!A:B,2,FALSE))</f>
        <v>#REF!</v>
      </c>
    </row>
    <row r="123" spans="1:5" ht="144" customHeight="1" x14ac:dyDescent="0.2">
      <c r="A123" s="68">
        <f>'High Risk Non-Compliant'!B78</f>
        <v>0</v>
      </c>
      <c r="B123" s="403">
        <f>'High Risk Non-Compliant'!C78</f>
        <v>0</v>
      </c>
      <c r="C123" s="403"/>
      <c r="D123" s="67" t="e">
        <f>IF(VLOOKUP(A123,'High Risk Non-Compliant'!B:K,$E$49,FALSE)=0,"N/A",VLOOKUP(A123,'High Risk Non-Compliant'!B:K,$E$49,FALSE))</f>
        <v>#REF!</v>
      </c>
      <c r="E123" s="67" t="e">
        <f>IF(D123="N/A","N/A",VLOOKUP(D123,'Crosswalk Detail'!A:B,2,FALSE))</f>
        <v>#REF!</v>
      </c>
    </row>
    <row r="124" spans="1:5" ht="144" customHeight="1" x14ac:dyDescent="0.2">
      <c r="A124" s="68">
        <f>'High Risk Non-Compliant'!B79</f>
        <v>0</v>
      </c>
      <c r="B124" s="403">
        <f>'High Risk Non-Compliant'!C79</f>
        <v>0</v>
      </c>
      <c r="C124" s="403"/>
      <c r="D124" s="67" t="e">
        <f>IF(VLOOKUP(A124,'High Risk Non-Compliant'!B:K,$E$49,FALSE)=0,"N/A",VLOOKUP(A124,'High Risk Non-Compliant'!B:K,$E$49,FALSE))</f>
        <v>#REF!</v>
      </c>
      <c r="E124" s="67" t="e">
        <f>IF(D124="N/A","N/A",VLOOKUP(D124,'Crosswalk Detail'!A:B,2,FALSE))</f>
        <v>#REF!</v>
      </c>
    </row>
    <row r="125" spans="1:5" ht="144" customHeight="1" x14ac:dyDescent="0.2">
      <c r="A125" s="68">
        <f>'High Risk Non-Compliant'!B80</f>
        <v>0</v>
      </c>
      <c r="B125" s="403">
        <f>'High Risk Non-Compliant'!C80</f>
        <v>0</v>
      </c>
      <c r="C125" s="403"/>
      <c r="D125" s="67" t="e">
        <f>IF(VLOOKUP(A125,'High Risk Non-Compliant'!B:K,$E$49,FALSE)=0,"N/A",VLOOKUP(A125,'High Risk Non-Compliant'!B:K,$E$49,FALSE))</f>
        <v>#REF!</v>
      </c>
      <c r="E125" s="67" t="e">
        <f>IF(D125="N/A","N/A",VLOOKUP(D125,'Crosswalk Detail'!A:B,2,FALSE))</f>
        <v>#REF!</v>
      </c>
    </row>
    <row r="126" spans="1:5" ht="144" customHeight="1" x14ac:dyDescent="0.2">
      <c r="A126" s="68">
        <f>'High Risk Non-Compliant'!B81</f>
        <v>0</v>
      </c>
      <c r="B126" s="403">
        <f>'High Risk Non-Compliant'!C81</f>
        <v>0</v>
      </c>
      <c r="C126" s="403"/>
      <c r="D126" s="67" t="e">
        <f>IF(VLOOKUP(A126,'High Risk Non-Compliant'!B:K,$E$49,FALSE)=0,"N/A",VLOOKUP(A126,'High Risk Non-Compliant'!B:K,$E$49,FALSE))</f>
        <v>#REF!</v>
      </c>
      <c r="E126" s="67" t="e">
        <f>IF(D126="N/A","N/A",VLOOKUP(D126,'Crosswalk Detail'!A:B,2,FALSE))</f>
        <v>#REF!</v>
      </c>
    </row>
    <row r="127" spans="1:5" ht="144" customHeight="1" x14ac:dyDescent="0.2">
      <c r="A127" s="68">
        <f>'High Risk Non-Compliant'!B82</f>
        <v>0</v>
      </c>
      <c r="B127" s="403">
        <f>'High Risk Non-Compliant'!C82</f>
        <v>0</v>
      </c>
      <c r="C127" s="403"/>
      <c r="D127" s="67" t="e">
        <f>IF(VLOOKUP(A127,'High Risk Non-Compliant'!B:K,$E$49,FALSE)=0,"N/A",VLOOKUP(A127,'High Risk Non-Compliant'!B:K,$E$49,FALSE))</f>
        <v>#REF!</v>
      </c>
      <c r="E127" s="67" t="e">
        <f>IF(D127="N/A","N/A",VLOOKUP(D127,'Crosswalk Detail'!A:B,2,FALSE))</f>
        <v>#REF!</v>
      </c>
    </row>
    <row r="128" spans="1:5" ht="144" customHeight="1" x14ac:dyDescent="0.2">
      <c r="A128" s="68">
        <f>'High Risk Non-Compliant'!B83</f>
        <v>0</v>
      </c>
      <c r="B128" s="403">
        <f>'High Risk Non-Compliant'!C83</f>
        <v>0</v>
      </c>
      <c r="C128" s="403"/>
      <c r="D128" s="67" t="e">
        <f>IF(VLOOKUP(A128,'High Risk Non-Compliant'!B:K,$E$49,FALSE)=0,"N/A",VLOOKUP(A128,'High Risk Non-Compliant'!B:K,$E$49,FALSE))</f>
        <v>#REF!</v>
      </c>
      <c r="E128" s="67" t="e">
        <f>IF(D128="N/A","N/A",VLOOKUP(D128,'Crosswalk Detail'!A:B,2,FALSE))</f>
        <v>#REF!</v>
      </c>
    </row>
    <row r="129" spans="1:5" ht="144" customHeight="1" x14ac:dyDescent="0.2">
      <c r="A129" s="68">
        <f>'High Risk Non-Compliant'!B84</f>
        <v>0</v>
      </c>
      <c r="B129" s="403">
        <f>'High Risk Non-Compliant'!C84</f>
        <v>0</v>
      </c>
      <c r="C129" s="403"/>
      <c r="D129" s="67" t="e">
        <f>IF(VLOOKUP(A129,'High Risk Non-Compliant'!B:K,$E$49,FALSE)=0,"N/A",VLOOKUP(A129,'High Risk Non-Compliant'!B:K,$E$49,FALSE))</f>
        <v>#REF!</v>
      </c>
      <c r="E129" s="67" t="e">
        <f>IF(D129="N/A","N/A",VLOOKUP(D129,'Crosswalk Detail'!A:B,2,FALSE))</f>
        <v>#REF!</v>
      </c>
    </row>
    <row r="130" spans="1:5" ht="144" customHeight="1" x14ac:dyDescent="0.2">
      <c r="A130" s="68">
        <f>'High Risk Non-Compliant'!B85</f>
        <v>0</v>
      </c>
      <c r="B130" s="403">
        <f>'High Risk Non-Compliant'!C85</f>
        <v>0</v>
      </c>
      <c r="C130" s="403"/>
      <c r="D130" s="67" t="e">
        <f>IF(VLOOKUP(A130,'High Risk Non-Compliant'!B:K,$E$49,FALSE)=0,"N/A",VLOOKUP(A130,'High Risk Non-Compliant'!B:K,$E$49,FALSE))</f>
        <v>#REF!</v>
      </c>
      <c r="E130" s="67" t="e">
        <f>IF(D130="N/A","N/A",VLOOKUP(D130,'Crosswalk Detail'!A:B,2,FALSE))</f>
        <v>#REF!</v>
      </c>
    </row>
    <row r="131" spans="1:5" ht="144" customHeight="1" x14ac:dyDescent="0.2">
      <c r="A131" s="68">
        <f>'High Risk Non-Compliant'!B86</f>
        <v>0</v>
      </c>
      <c r="B131" s="403">
        <f>'High Risk Non-Compliant'!C86</f>
        <v>0</v>
      </c>
      <c r="C131" s="403"/>
      <c r="D131" s="67" t="e">
        <f>IF(VLOOKUP(A131,'High Risk Non-Compliant'!B:K,$E$49,FALSE)=0,"N/A",VLOOKUP(A131,'High Risk Non-Compliant'!B:K,$E$49,FALSE))</f>
        <v>#REF!</v>
      </c>
      <c r="E131" s="67" t="e">
        <f>IF(D131="N/A","N/A",VLOOKUP(D131,'Crosswalk Detail'!A:B,2,FALSE))</f>
        <v>#REF!</v>
      </c>
    </row>
    <row r="132" spans="1:5" ht="144" customHeight="1" x14ac:dyDescent="0.2">
      <c r="A132" s="68">
        <f>'High Risk Non-Compliant'!B87</f>
        <v>0</v>
      </c>
      <c r="B132" s="403">
        <f>'High Risk Non-Compliant'!C87</f>
        <v>0</v>
      </c>
      <c r="C132" s="403"/>
      <c r="D132" s="67" t="e">
        <f>IF(VLOOKUP(A132,'High Risk Non-Compliant'!B:K,$E$49,FALSE)=0,"N/A",VLOOKUP(A132,'High Risk Non-Compliant'!B:K,$E$49,FALSE))</f>
        <v>#REF!</v>
      </c>
      <c r="E132" s="67" t="e">
        <f>IF(D132="N/A","N/A",VLOOKUP(D132,'Crosswalk Detail'!A:B,2,FALSE))</f>
        <v>#REF!</v>
      </c>
    </row>
    <row r="133" spans="1:5" ht="144" customHeight="1" x14ac:dyDescent="0.2">
      <c r="A133" s="68">
        <f>'High Risk Non-Compliant'!B88</f>
        <v>0</v>
      </c>
      <c r="B133" s="403">
        <f>'High Risk Non-Compliant'!C88</f>
        <v>0</v>
      </c>
      <c r="C133" s="403"/>
      <c r="D133" s="67" t="e">
        <f>IF(VLOOKUP(A133,'High Risk Non-Compliant'!B:K,$E$49,FALSE)=0,"N/A",VLOOKUP(A133,'High Risk Non-Compliant'!B:K,$E$49,FALSE))</f>
        <v>#REF!</v>
      </c>
      <c r="E133" s="67" t="e">
        <f>IF(D133="N/A","N/A",VLOOKUP(D133,'Crosswalk Detail'!A:B,2,FALSE))</f>
        <v>#REF!</v>
      </c>
    </row>
    <row r="134" spans="1:5" ht="144" customHeight="1" x14ac:dyDescent="0.2">
      <c r="A134" s="68">
        <f>'High Risk Non-Compliant'!B89</f>
        <v>0</v>
      </c>
      <c r="B134" s="403">
        <f>'High Risk Non-Compliant'!C89</f>
        <v>0</v>
      </c>
      <c r="C134" s="403"/>
      <c r="D134" s="67" t="e">
        <f>IF(VLOOKUP(A134,'High Risk Non-Compliant'!B:K,$E$49,FALSE)=0,"N/A",VLOOKUP(A134,'High Risk Non-Compliant'!B:K,$E$49,FALSE))</f>
        <v>#REF!</v>
      </c>
      <c r="E134" s="67" t="e">
        <f>IF(D134="N/A","N/A",VLOOKUP(D134,'Crosswalk Detail'!A:B,2,FALSE))</f>
        <v>#REF!</v>
      </c>
    </row>
    <row r="135" spans="1:5" ht="144" customHeight="1" x14ac:dyDescent="0.2">
      <c r="A135" s="68">
        <f>'High Risk Non-Compliant'!B90</f>
        <v>0</v>
      </c>
      <c r="B135" s="403">
        <f>'High Risk Non-Compliant'!C90</f>
        <v>0</v>
      </c>
      <c r="C135" s="403"/>
      <c r="D135" s="67" t="e">
        <f>IF(VLOOKUP(A135,'High Risk Non-Compliant'!B:K,$E$49,FALSE)=0,"N/A",VLOOKUP(A135,'High Risk Non-Compliant'!B:K,$E$49,FALSE))</f>
        <v>#REF!</v>
      </c>
      <c r="E135" s="67" t="e">
        <f>IF(D135="N/A","N/A",VLOOKUP(D135,'Crosswalk Detail'!A:B,2,FALSE))</f>
        <v>#REF!</v>
      </c>
    </row>
    <row r="136" spans="1:5" ht="144" customHeight="1" x14ac:dyDescent="0.2">
      <c r="A136" s="68">
        <f>'High Risk Non-Compliant'!B91</f>
        <v>0</v>
      </c>
      <c r="B136" s="403">
        <f>'High Risk Non-Compliant'!C91</f>
        <v>0</v>
      </c>
      <c r="C136" s="403"/>
      <c r="D136" s="67" t="e">
        <f>IF(VLOOKUP(A136,'High Risk Non-Compliant'!B:K,$E$49,FALSE)=0,"N/A",VLOOKUP(A136,'High Risk Non-Compliant'!B:K,$E$49,FALSE))</f>
        <v>#REF!</v>
      </c>
      <c r="E136" s="67" t="e">
        <f>IF(D136="N/A","N/A",VLOOKUP(D136,'Crosswalk Detail'!A:B,2,FALSE))</f>
        <v>#REF!</v>
      </c>
    </row>
    <row r="137" spans="1:5" ht="144" customHeight="1" x14ac:dyDescent="0.2">
      <c r="A137" s="68">
        <f>'High Risk Non-Compliant'!B92</f>
        <v>0</v>
      </c>
      <c r="B137" s="403">
        <f>'High Risk Non-Compliant'!C92</f>
        <v>0</v>
      </c>
      <c r="C137" s="403"/>
      <c r="D137" s="67" t="e">
        <f>IF(VLOOKUP(A137,'High Risk Non-Compliant'!B:K,$E$49,FALSE)=0,"N/A",VLOOKUP(A137,'High Risk Non-Compliant'!B:K,$E$49,FALSE))</f>
        <v>#REF!</v>
      </c>
      <c r="E137" s="67" t="e">
        <f>IF(D137="N/A","N/A",VLOOKUP(D137,'Crosswalk Detail'!A:B,2,FALSE))</f>
        <v>#REF!</v>
      </c>
    </row>
    <row r="138" spans="1:5" ht="144" customHeight="1" x14ac:dyDescent="0.2">
      <c r="A138" s="68">
        <f>'High Risk Non-Compliant'!B93</f>
        <v>0</v>
      </c>
      <c r="B138" s="403">
        <f>'High Risk Non-Compliant'!C93</f>
        <v>0</v>
      </c>
      <c r="C138" s="403"/>
      <c r="D138" s="67" t="e">
        <f>IF(VLOOKUP(A138,'High Risk Non-Compliant'!B:K,$E$49,FALSE)=0,"N/A",VLOOKUP(A138,'High Risk Non-Compliant'!B:K,$E$49,FALSE))</f>
        <v>#REF!</v>
      </c>
      <c r="E138" s="67" t="e">
        <f>IF(D138="N/A","N/A",VLOOKUP(D138,'Crosswalk Detail'!A:B,2,FALSE))</f>
        <v>#REF!</v>
      </c>
    </row>
    <row r="139" spans="1:5" ht="144" customHeight="1" x14ac:dyDescent="0.2">
      <c r="A139" s="68">
        <f>'High Risk Non-Compliant'!B94</f>
        <v>0</v>
      </c>
      <c r="B139" s="403">
        <f>'High Risk Non-Compliant'!C94</f>
        <v>0</v>
      </c>
      <c r="C139" s="403"/>
      <c r="D139" s="67" t="e">
        <f>IF(VLOOKUP(A139,'High Risk Non-Compliant'!B:K,$E$49,FALSE)=0,"N/A",VLOOKUP(A139,'High Risk Non-Compliant'!B:K,$E$49,FALSE))</f>
        <v>#REF!</v>
      </c>
      <c r="E139" s="67" t="e">
        <f>IF(D139="N/A","N/A",VLOOKUP(D139,'Crosswalk Detail'!A:B,2,FALSE))</f>
        <v>#REF!</v>
      </c>
    </row>
    <row r="140" spans="1:5" ht="144" customHeight="1" x14ac:dyDescent="0.2">
      <c r="A140" s="68">
        <f>'High Risk Non-Compliant'!B95</f>
        <v>0</v>
      </c>
      <c r="B140" s="403">
        <f>'High Risk Non-Compliant'!C95</f>
        <v>0</v>
      </c>
      <c r="C140" s="403"/>
      <c r="D140" s="67" t="e">
        <f>IF(VLOOKUP(A140,'High Risk Non-Compliant'!B:K,$E$49,FALSE)=0,"N/A",VLOOKUP(A140,'High Risk Non-Compliant'!B:K,$E$49,FALSE))</f>
        <v>#REF!</v>
      </c>
      <c r="E140" s="67" t="e">
        <f>IF(D140="N/A","N/A",VLOOKUP(D140,'Crosswalk Detail'!A:B,2,FALSE))</f>
        <v>#REF!</v>
      </c>
    </row>
    <row r="141" spans="1:5" ht="144" customHeight="1" x14ac:dyDescent="0.2">
      <c r="A141" s="68">
        <f>'High Risk Non-Compliant'!B96</f>
        <v>0</v>
      </c>
      <c r="B141" s="403">
        <f>'High Risk Non-Compliant'!C96</f>
        <v>0</v>
      </c>
      <c r="C141" s="403"/>
      <c r="D141" s="67" t="e">
        <f>IF(VLOOKUP(A141,'High Risk Non-Compliant'!B:K,$E$49,FALSE)=0,"N/A",VLOOKUP(A141,'High Risk Non-Compliant'!B:K,$E$49,FALSE))</f>
        <v>#REF!</v>
      </c>
      <c r="E141" s="67" t="e">
        <f>IF(D141="N/A","N/A",VLOOKUP(D141,'Crosswalk Detail'!A:B,2,FALSE))</f>
        <v>#REF!</v>
      </c>
    </row>
    <row r="142" spans="1:5" ht="144" customHeight="1" x14ac:dyDescent="0.2">
      <c r="A142" s="68">
        <f>'High Risk Non-Compliant'!B97</f>
        <v>0</v>
      </c>
      <c r="B142" s="403">
        <f>'High Risk Non-Compliant'!C97</f>
        <v>0</v>
      </c>
      <c r="C142" s="403"/>
      <c r="D142" s="67" t="e">
        <f>IF(VLOOKUP(A142,'High Risk Non-Compliant'!B:K,$E$49,FALSE)=0,"N/A",VLOOKUP(A142,'High Risk Non-Compliant'!B:K,$E$49,FALSE))</f>
        <v>#REF!</v>
      </c>
      <c r="E142" s="67" t="e">
        <f>IF(D142="N/A","N/A",VLOOKUP(D142,'Crosswalk Detail'!A:B,2,FALSE))</f>
        <v>#REF!</v>
      </c>
    </row>
    <row r="143" spans="1:5" ht="144" customHeight="1" x14ac:dyDescent="0.2">
      <c r="A143" s="68">
        <f>'High Risk Non-Compliant'!B98</f>
        <v>0</v>
      </c>
      <c r="B143" s="403">
        <f>'High Risk Non-Compliant'!C98</f>
        <v>0</v>
      </c>
      <c r="C143" s="403"/>
      <c r="D143" s="67" t="e">
        <f>IF(VLOOKUP(A143,'High Risk Non-Compliant'!B:K,$E$49,FALSE)=0,"N/A",VLOOKUP(A143,'High Risk Non-Compliant'!B:K,$E$49,FALSE))</f>
        <v>#REF!</v>
      </c>
      <c r="E143" s="67" t="e">
        <f>IF(D143="N/A","N/A",VLOOKUP(D143,'Crosswalk Detail'!A:B,2,FALSE))</f>
        <v>#REF!</v>
      </c>
    </row>
    <row r="144" spans="1:5" ht="144" customHeight="1" x14ac:dyDescent="0.2">
      <c r="A144" s="68">
        <f>'High Risk Non-Compliant'!B99</f>
        <v>0</v>
      </c>
      <c r="B144" s="403">
        <f>'High Risk Non-Compliant'!C99</f>
        <v>0</v>
      </c>
      <c r="C144" s="403"/>
      <c r="D144" s="67" t="e">
        <f>IF(VLOOKUP(A144,'High Risk Non-Compliant'!B:K,$E$49,FALSE)=0,"N/A",VLOOKUP(A144,'High Risk Non-Compliant'!B:K,$E$49,FALSE))</f>
        <v>#REF!</v>
      </c>
      <c r="E144" s="67" t="e">
        <f>IF(D144="N/A","N/A",VLOOKUP(D144,'Crosswalk Detail'!A:B,2,FALSE))</f>
        <v>#REF!</v>
      </c>
    </row>
    <row r="145" spans="1:5" ht="144" customHeight="1" x14ac:dyDescent="0.2">
      <c r="A145" s="68">
        <f>'High Risk Non-Compliant'!B100</f>
        <v>0</v>
      </c>
      <c r="B145" s="403">
        <f>'High Risk Non-Compliant'!C100</f>
        <v>0</v>
      </c>
      <c r="C145" s="403"/>
      <c r="D145" s="67" t="e">
        <f>IF(VLOOKUP(A145,'High Risk Non-Compliant'!B:K,$E$49,FALSE)=0,"N/A",VLOOKUP(A145,'High Risk Non-Compliant'!B:K,$E$49,FALSE))</f>
        <v>#REF!</v>
      </c>
      <c r="E145" s="67" t="e">
        <f>IF(D145="N/A","N/A",VLOOKUP(D145,'Crosswalk Detail'!A:B,2,FALSE))</f>
        <v>#REF!</v>
      </c>
    </row>
    <row r="146" spans="1:5" ht="144" customHeight="1" x14ac:dyDescent="0.2">
      <c r="A146" s="68">
        <f>'High Risk Non-Compliant'!B101</f>
        <v>0</v>
      </c>
      <c r="B146" s="403">
        <f>'High Risk Non-Compliant'!C101</f>
        <v>0</v>
      </c>
      <c r="C146" s="403"/>
      <c r="D146" s="67" t="e">
        <f>IF(VLOOKUP(A146,'High Risk Non-Compliant'!B:K,$E$49,FALSE)=0,"N/A",VLOOKUP(A146,'High Risk Non-Compliant'!B:K,$E$49,FALSE))</f>
        <v>#REF!</v>
      </c>
      <c r="E146" s="67" t="e">
        <f>IF(D146="N/A","N/A",VLOOKUP(D146,'Crosswalk Detail'!A:B,2,FALSE))</f>
        <v>#REF!</v>
      </c>
    </row>
    <row r="147" spans="1:5" ht="144" customHeight="1" x14ac:dyDescent="0.2">
      <c r="A147" s="68">
        <f>'High Risk Non-Compliant'!B102</f>
        <v>0</v>
      </c>
      <c r="B147" s="403">
        <f>'High Risk Non-Compliant'!C102</f>
        <v>0</v>
      </c>
      <c r="C147" s="403"/>
      <c r="D147" s="67" t="e">
        <f>IF(VLOOKUP(A147,'High Risk Non-Compliant'!B:K,$E$49,FALSE)=0,"N/A",VLOOKUP(A147,'High Risk Non-Compliant'!B:K,$E$49,FALSE))</f>
        <v>#REF!</v>
      </c>
      <c r="E147" s="67" t="e">
        <f>IF(D147="N/A","N/A",VLOOKUP(D147,'Crosswalk Detail'!A:B,2,FALSE))</f>
        <v>#REF!</v>
      </c>
    </row>
    <row r="148" spans="1:5" ht="144" customHeight="1" x14ac:dyDescent="0.2">
      <c r="A148" s="68">
        <f>'High Risk Non-Compliant'!B103</f>
        <v>0</v>
      </c>
      <c r="B148" s="403">
        <f>'High Risk Non-Compliant'!C103</f>
        <v>0</v>
      </c>
      <c r="C148" s="403"/>
      <c r="D148" s="67" t="e">
        <f>IF(VLOOKUP(A148,'High Risk Non-Compliant'!B:K,$E$49,FALSE)=0,"N/A",VLOOKUP(A148,'High Risk Non-Compliant'!B:K,$E$49,FALSE))</f>
        <v>#REF!</v>
      </c>
      <c r="E148" s="67" t="e">
        <f>IF(D148="N/A","N/A",VLOOKUP(D148,'Crosswalk Detail'!A:B,2,FALSE))</f>
        <v>#REF!</v>
      </c>
    </row>
    <row r="149" spans="1:5" ht="144" customHeight="1" x14ac:dyDescent="0.2">
      <c r="A149" s="68">
        <f>'High Risk Non-Compliant'!B104</f>
        <v>0</v>
      </c>
      <c r="B149" s="403">
        <f>'High Risk Non-Compliant'!C104</f>
        <v>0</v>
      </c>
      <c r="C149" s="403"/>
      <c r="D149" s="67" t="e">
        <f>IF(VLOOKUP(A149,'High Risk Non-Compliant'!B:K,$E$49,FALSE)=0,"N/A",VLOOKUP(A149,'High Risk Non-Compliant'!B:K,$E$49,FALSE))</f>
        <v>#REF!</v>
      </c>
      <c r="E149" s="67" t="e">
        <f>IF(D149="N/A","N/A",VLOOKUP(D149,'Crosswalk Detail'!A:B,2,FALSE))</f>
        <v>#REF!</v>
      </c>
    </row>
    <row r="150" spans="1:5" ht="144" customHeight="1" x14ac:dyDescent="0.2">
      <c r="A150" s="68">
        <f>'High Risk Non-Compliant'!B105</f>
        <v>0</v>
      </c>
      <c r="B150" s="403">
        <f>'High Risk Non-Compliant'!C105</f>
        <v>0</v>
      </c>
      <c r="C150" s="403"/>
      <c r="D150" s="67" t="e">
        <f>IF(VLOOKUP(A150,'High Risk Non-Compliant'!B:K,$E$49,FALSE)=0,"N/A",VLOOKUP(A150,'High Risk Non-Compliant'!B:K,$E$49,FALSE))</f>
        <v>#REF!</v>
      </c>
      <c r="E150" s="67" t="e">
        <f>IF(D150="N/A","N/A",VLOOKUP(D150,'Crosswalk Detail'!A:B,2,FALSE))</f>
        <v>#REF!</v>
      </c>
    </row>
    <row r="151" spans="1:5" ht="144" customHeight="1" x14ac:dyDescent="0.2">
      <c r="A151" s="68">
        <f>'High Risk Non-Compliant'!B106</f>
        <v>0</v>
      </c>
      <c r="B151" s="403">
        <f>'High Risk Non-Compliant'!C106</f>
        <v>0</v>
      </c>
      <c r="C151" s="403"/>
      <c r="D151" s="67" t="e">
        <f>IF(VLOOKUP(A151,'High Risk Non-Compliant'!B:K,$E$49,FALSE)=0,"N/A",VLOOKUP(A151,'High Risk Non-Compliant'!B:K,$E$49,FALSE))</f>
        <v>#REF!</v>
      </c>
      <c r="E151" s="67" t="e">
        <f>IF(D151="N/A","N/A",VLOOKUP(D151,'Crosswalk Detail'!A:B,2,FALSE))</f>
        <v>#REF!</v>
      </c>
    </row>
    <row r="152" spans="1:5" ht="144" customHeight="1" x14ac:dyDescent="0.2">
      <c r="A152" s="68">
        <f>'High Risk Non-Compliant'!B107</f>
        <v>0</v>
      </c>
      <c r="B152" s="403">
        <f>'High Risk Non-Compliant'!C107</f>
        <v>0</v>
      </c>
      <c r="C152" s="403"/>
      <c r="D152" s="67" t="e">
        <f>IF(VLOOKUP(A152,'High Risk Non-Compliant'!B:K,$E$49,FALSE)=0,"N/A",VLOOKUP(A152,'High Risk Non-Compliant'!B:K,$E$49,FALSE))</f>
        <v>#REF!</v>
      </c>
      <c r="E152" s="67" t="e">
        <f>IF(D152="N/A","N/A",VLOOKUP(D152,'Crosswalk Detail'!A:B,2,FALSE))</f>
        <v>#REF!</v>
      </c>
    </row>
    <row r="153" spans="1:5" ht="144" customHeight="1" x14ac:dyDescent="0.2">
      <c r="A153" s="68">
        <f>'High Risk Non-Compliant'!B108</f>
        <v>0</v>
      </c>
      <c r="B153" s="403">
        <f>'High Risk Non-Compliant'!C108</f>
        <v>0</v>
      </c>
      <c r="C153" s="403"/>
      <c r="D153" s="67" t="e">
        <f>IF(VLOOKUP(A153,'High Risk Non-Compliant'!B:K,$E$49,FALSE)=0,"N/A",VLOOKUP(A153,'High Risk Non-Compliant'!B:K,$E$49,FALSE))</f>
        <v>#REF!</v>
      </c>
      <c r="E153" s="67" t="e">
        <f>IF(D153="N/A","N/A",VLOOKUP(D153,'Crosswalk Detail'!A:B,2,FALSE))</f>
        <v>#REF!</v>
      </c>
    </row>
    <row r="154" spans="1:5" ht="144" customHeight="1" x14ac:dyDescent="0.2">
      <c r="A154" s="68">
        <f>'High Risk Non-Compliant'!B109</f>
        <v>0</v>
      </c>
      <c r="B154" s="403">
        <f>'High Risk Non-Compliant'!C109</f>
        <v>0</v>
      </c>
      <c r="C154" s="403"/>
      <c r="D154" s="67" t="e">
        <f>IF(VLOOKUP(A154,'High Risk Non-Compliant'!B:K,$E$49,FALSE)=0,"N/A",VLOOKUP(A154,'High Risk Non-Compliant'!B:K,$E$49,FALSE))</f>
        <v>#REF!</v>
      </c>
      <c r="E154" s="67" t="e">
        <f>IF(D154="N/A","N/A",VLOOKUP(D154,'Crosswalk Detail'!A:B,2,FALSE))</f>
        <v>#REF!</v>
      </c>
    </row>
    <row r="155" spans="1:5" ht="144" customHeight="1" x14ac:dyDescent="0.2">
      <c r="A155" s="68">
        <f>'High Risk Non-Compliant'!B110</f>
        <v>0</v>
      </c>
      <c r="B155" s="403">
        <f>'High Risk Non-Compliant'!C110</f>
        <v>0</v>
      </c>
      <c r="C155" s="403"/>
      <c r="D155" s="67" t="e">
        <f>IF(VLOOKUP(A155,'High Risk Non-Compliant'!B:K,$E$49,FALSE)=0,"N/A",VLOOKUP(A155,'High Risk Non-Compliant'!B:K,$E$49,FALSE))</f>
        <v>#REF!</v>
      </c>
      <c r="E155" s="67" t="e">
        <f>IF(D155="N/A","N/A",VLOOKUP(D155,'Crosswalk Detail'!A:B,2,FALSE))</f>
        <v>#REF!</v>
      </c>
    </row>
    <row r="156" spans="1:5" ht="144" customHeight="1" x14ac:dyDescent="0.2">
      <c r="A156" s="68">
        <f>'High Risk Non-Compliant'!B111</f>
        <v>0</v>
      </c>
      <c r="B156" s="403">
        <f>'High Risk Non-Compliant'!C111</f>
        <v>0</v>
      </c>
      <c r="C156" s="403"/>
      <c r="D156" s="67" t="e">
        <f>IF(VLOOKUP(A156,'High Risk Non-Compliant'!B:K,$E$49,FALSE)=0,"N/A",VLOOKUP(A156,'High Risk Non-Compliant'!B:K,$E$49,FALSE))</f>
        <v>#REF!</v>
      </c>
      <c r="E156" s="67" t="e">
        <f>IF(D156="N/A","N/A",VLOOKUP(D156,'Crosswalk Detail'!A:B,2,FALSE))</f>
        <v>#REF!</v>
      </c>
    </row>
    <row r="157" spans="1:5" ht="144" customHeight="1" x14ac:dyDescent="0.2">
      <c r="A157" s="68">
        <f>'High Risk Non-Compliant'!B112</f>
        <v>0</v>
      </c>
      <c r="B157" s="403">
        <f>'High Risk Non-Compliant'!C112</f>
        <v>0</v>
      </c>
      <c r="C157" s="403"/>
      <c r="D157" s="67" t="e">
        <f>IF(VLOOKUP(A157,'High Risk Non-Compliant'!B:K,$E$49,FALSE)=0,"N/A",VLOOKUP(A157,'High Risk Non-Compliant'!B:K,$E$49,FALSE))</f>
        <v>#REF!</v>
      </c>
      <c r="E157" s="67" t="e">
        <f>IF(D157="N/A","N/A",VLOOKUP(D157,'Crosswalk Detail'!A:B,2,FALSE))</f>
        <v>#REF!</v>
      </c>
    </row>
    <row r="158" spans="1:5" ht="144" customHeight="1" x14ac:dyDescent="0.2">
      <c r="A158" s="68">
        <f>'High Risk Non-Compliant'!B113</f>
        <v>0</v>
      </c>
      <c r="B158" s="403">
        <f>'High Risk Non-Compliant'!C113</f>
        <v>0</v>
      </c>
      <c r="C158" s="403"/>
      <c r="D158" s="67" t="e">
        <f>IF(VLOOKUP(A158,'High Risk Non-Compliant'!B:K,$E$49,FALSE)=0,"N/A",VLOOKUP(A158,'High Risk Non-Compliant'!B:K,$E$49,FALSE))</f>
        <v>#REF!</v>
      </c>
      <c r="E158" s="67" t="e">
        <f>IF(D158="N/A","N/A",VLOOKUP(D158,'Crosswalk Detail'!A:B,2,FALSE))</f>
        <v>#REF!</v>
      </c>
    </row>
    <row r="159" spans="1:5" ht="144" customHeight="1" x14ac:dyDescent="0.2">
      <c r="A159" s="68">
        <f>'High Risk Non-Compliant'!B114</f>
        <v>0</v>
      </c>
      <c r="B159" s="403">
        <f>'High Risk Non-Compliant'!C114</f>
        <v>0</v>
      </c>
      <c r="C159" s="403"/>
      <c r="D159" s="67" t="e">
        <f>IF(VLOOKUP(A159,'High Risk Non-Compliant'!B:K,$E$49,FALSE)=0,"N/A",VLOOKUP(A159,'High Risk Non-Compliant'!B:K,$E$49,FALSE))</f>
        <v>#REF!</v>
      </c>
      <c r="E159" s="67" t="e">
        <f>IF(D159="N/A","N/A",VLOOKUP(D159,'Crosswalk Detail'!A:B,2,FALSE))</f>
        <v>#REF!</v>
      </c>
    </row>
    <row r="160" spans="1:5" ht="144" customHeight="1" x14ac:dyDescent="0.2">
      <c r="A160" s="68">
        <f>'High Risk Non-Compliant'!B115</f>
        <v>0</v>
      </c>
      <c r="B160" s="403">
        <f>'High Risk Non-Compliant'!C115</f>
        <v>0</v>
      </c>
      <c r="C160" s="403"/>
      <c r="D160" s="67" t="e">
        <f>IF(VLOOKUP(A160,'High Risk Non-Compliant'!B:K,$E$49,FALSE)=0,"N/A",VLOOKUP(A160,'High Risk Non-Compliant'!B:K,$E$49,FALSE))</f>
        <v>#REF!</v>
      </c>
      <c r="E160" s="67" t="e">
        <f>IF(D160="N/A","N/A",VLOOKUP(D160,'Crosswalk Detail'!A:B,2,FALSE))</f>
        <v>#REF!</v>
      </c>
    </row>
    <row r="161" spans="1:5" ht="144" customHeight="1" x14ac:dyDescent="0.2">
      <c r="A161" s="68">
        <f>'High Risk Non-Compliant'!B116</f>
        <v>0</v>
      </c>
      <c r="B161" s="403">
        <f>'High Risk Non-Compliant'!C116</f>
        <v>0</v>
      </c>
      <c r="C161" s="403"/>
      <c r="D161" s="67" t="e">
        <f>IF(VLOOKUP(A161,'High Risk Non-Compliant'!B:K,$E$49,FALSE)=0,"N/A",VLOOKUP(A161,'High Risk Non-Compliant'!B:K,$E$49,FALSE))</f>
        <v>#REF!</v>
      </c>
      <c r="E161" s="67" t="e">
        <f>IF(D161="N/A","N/A",VLOOKUP(D161,'Crosswalk Detail'!A:B,2,FALSE))</f>
        <v>#REF!</v>
      </c>
    </row>
    <row r="162" spans="1:5" ht="144" customHeight="1" x14ac:dyDescent="0.2">
      <c r="A162" s="68">
        <f>'High Risk Non-Compliant'!B117</f>
        <v>0</v>
      </c>
      <c r="B162" s="403">
        <f>'High Risk Non-Compliant'!C117</f>
        <v>0</v>
      </c>
      <c r="C162" s="403"/>
      <c r="D162" s="67" t="e">
        <f>IF(VLOOKUP(A162,'High Risk Non-Compliant'!B:K,$E$49,FALSE)=0,"N/A",VLOOKUP(A162,'High Risk Non-Compliant'!B:K,$E$49,FALSE))</f>
        <v>#REF!</v>
      </c>
      <c r="E162" s="67" t="e">
        <f>IF(D162="N/A","N/A",VLOOKUP(D162,'Crosswalk Detail'!A:B,2,FALSE))</f>
        <v>#REF!</v>
      </c>
    </row>
    <row r="163" spans="1:5" ht="144" customHeight="1" x14ac:dyDescent="0.2">
      <c r="A163" s="68">
        <f>'High Risk Non-Compliant'!B118</f>
        <v>0</v>
      </c>
      <c r="B163" s="403">
        <f>'High Risk Non-Compliant'!C118</f>
        <v>0</v>
      </c>
      <c r="C163" s="403"/>
      <c r="D163" s="67" t="e">
        <f>IF(VLOOKUP(A163,'High Risk Non-Compliant'!B:K,$E$49,FALSE)=0,"N/A",VLOOKUP(A163,'High Risk Non-Compliant'!B:K,$E$49,FALSE))</f>
        <v>#REF!</v>
      </c>
      <c r="E163" s="67" t="e">
        <f>IF(D163="N/A","N/A",VLOOKUP(D163,'Crosswalk Detail'!A:B,2,FALSE))</f>
        <v>#REF!</v>
      </c>
    </row>
    <row r="164" spans="1:5" ht="144" customHeight="1" x14ac:dyDescent="0.2">
      <c r="A164" s="68">
        <f>'High Risk Non-Compliant'!B119</f>
        <v>0</v>
      </c>
      <c r="B164" s="403">
        <f>'High Risk Non-Compliant'!C119</f>
        <v>0</v>
      </c>
      <c r="C164" s="403"/>
      <c r="D164" s="67" t="e">
        <f>IF(VLOOKUP(A164,'High Risk Non-Compliant'!B:K,$E$49,FALSE)=0,"N/A",VLOOKUP(A164,'High Risk Non-Compliant'!B:K,$E$49,FALSE))</f>
        <v>#REF!</v>
      </c>
      <c r="E164" s="67" t="e">
        <f>IF(D164="N/A","N/A",VLOOKUP(D164,'Crosswalk Detail'!A:B,2,FALSE))</f>
        <v>#REF!</v>
      </c>
    </row>
    <row r="165" spans="1:5" ht="144" customHeight="1" x14ac:dyDescent="0.2">
      <c r="A165" s="68">
        <f>'High Risk Non-Compliant'!B120</f>
        <v>0</v>
      </c>
      <c r="B165" s="403">
        <f>'High Risk Non-Compliant'!C120</f>
        <v>0</v>
      </c>
      <c r="C165" s="403"/>
      <c r="D165" s="67" t="e">
        <f>IF(VLOOKUP(A165,'High Risk Non-Compliant'!B:K,$E$49,FALSE)=0,"N/A",VLOOKUP(A165,'High Risk Non-Compliant'!B:K,$E$49,FALSE))</f>
        <v>#REF!</v>
      </c>
      <c r="E165" s="67" t="e">
        <f>IF(D165="N/A","N/A",VLOOKUP(D165,'Crosswalk Detail'!A:B,2,FALSE))</f>
        <v>#REF!</v>
      </c>
    </row>
    <row r="166" spans="1:5" ht="144" customHeight="1" x14ac:dyDescent="0.2">
      <c r="A166" s="68">
        <f>'High Risk Non-Compliant'!B121</f>
        <v>0</v>
      </c>
      <c r="B166" s="403">
        <f>'High Risk Non-Compliant'!C121</f>
        <v>0</v>
      </c>
      <c r="C166" s="403"/>
      <c r="D166" s="67" t="e">
        <f>IF(VLOOKUP(A166,'High Risk Non-Compliant'!B:K,$E$49,FALSE)=0,"N/A",VLOOKUP(A166,'High Risk Non-Compliant'!B:K,$E$49,FALSE))</f>
        <v>#REF!</v>
      </c>
      <c r="E166" s="67" t="e">
        <f>IF(D166="N/A","N/A",VLOOKUP(D166,'Crosswalk Detail'!A:B,2,FALSE))</f>
        <v>#REF!</v>
      </c>
    </row>
    <row r="167" spans="1:5" ht="144" customHeight="1" x14ac:dyDescent="0.2">
      <c r="A167" s="68">
        <f>'High Risk Non-Compliant'!B122</f>
        <v>0</v>
      </c>
      <c r="B167" s="403">
        <f>'High Risk Non-Compliant'!C122</f>
        <v>0</v>
      </c>
      <c r="C167" s="403"/>
      <c r="D167" s="67" t="e">
        <f>IF(VLOOKUP(A167,'High Risk Non-Compliant'!B:K,$E$49,FALSE)=0,"N/A",VLOOKUP(A167,'High Risk Non-Compliant'!B:K,$E$49,FALSE))</f>
        <v>#REF!</v>
      </c>
      <c r="E167" s="67" t="e">
        <f>IF(D167="N/A","N/A",VLOOKUP(D167,'Crosswalk Detail'!A:B,2,FALSE))</f>
        <v>#REF!</v>
      </c>
    </row>
    <row r="168" spans="1:5" ht="144" customHeight="1" x14ac:dyDescent="0.2">
      <c r="A168" s="68">
        <f>'High Risk Non-Compliant'!B123</f>
        <v>0</v>
      </c>
      <c r="B168" s="403">
        <f>'High Risk Non-Compliant'!C123</f>
        <v>0</v>
      </c>
      <c r="C168" s="403"/>
      <c r="D168" s="67" t="e">
        <f>IF(VLOOKUP(A168,'High Risk Non-Compliant'!B:K,$E$49,FALSE)=0,"N/A",VLOOKUP(A168,'High Risk Non-Compliant'!B:K,$E$49,FALSE))</f>
        <v>#REF!</v>
      </c>
      <c r="E168" s="67" t="e">
        <f>IF(D168="N/A","N/A",VLOOKUP(D168,'Crosswalk Detail'!A:B,2,FALSE))</f>
        <v>#REF!</v>
      </c>
    </row>
    <row r="169" spans="1:5" ht="144" customHeight="1" x14ac:dyDescent="0.2">
      <c r="A169" s="68">
        <f>'High Risk Non-Compliant'!B124</f>
        <v>0</v>
      </c>
      <c r="B169" s="403">
        <f>'High Risk Non-Compliant'!C124</f>
        <v>0</v>
      </c>
      <c r="C169" s="403"/>
      <c r="D169" s="67" t="e">
        <f>IF(VLOOKUP(A169,'High Risk Non-Compliant'!B:K,$E$49,FALSE)=0,"N/A",VLOOKUP(A169,'High Risk Non-Compliant'!B:K,$E$49,FALSE))</f>
        <v>#REF!</v>
      </c>
      <c r="E169" s="67" t="e">
        <f>IF(D169="N/A","N/A",VLOOKUP(D169,'Crosswalk Detail'!A:B,2,FALSE))</f>
        <v>#REF!</v>
      </c>
    </row>
    <row r="170" spans="1:5" ht="144" customHeight="1" x14ac:dyDescent="0.2">
      <c r="A170" s="68">
        <f>'High Risk Non-Compliant'!B125</f>
        <v>0</v>
      </c>
      <c r="B170" s="403">
        <f>'High Risk Non-Compliant'!C125</f>
        <v>0</v>
      </c>
      <c r="C170" s="403"/>
      <c r="D170" s="67" t="e">
        <f>IF(VLOOKUP(A170,'High Risk Non-Compliant'!B:K,$E$49,FALSE)=0,"N/A",VLOOKUP(A170,'High Risk Non-Compliant'!B:K,$E$49,FALSE))</f>
        <v>#REF!</v>
      </c>
      <c r="E170" s="67" t="e">
        <f>IF(D170="N/A","N/A",VLOOKUP(D170,'Crosswalk Detail'!A:B,2,FALSE))</f>
        <v>#REF!</v>
      </c>
    </row>
    <row r="171" spans="1:5" ht="144" customHeight="1" x14ac:dyDescent="0.2">
      <c r="A171" s="68">
        <f>'High Risk Non-Compliant'!B126</f>
        <v>0</v>
      </c>
      <c r="B171" s="403">
        <f>'High Risk Non-Compliant'!C126</f>
        <v>0</v>
      </c>
      <c r="C171" s="403"/>
      <c r="D171" s="67" t="e">
        <f>IF(VLOOKUP(A171,'High Risk Non-Compliant'!B:K,$E$49,FALSE)=0,"N/A",VLOOKUP(A171,'High Risk Non-Compliant'!B:K,$E$49,FALSE))</f>
        <v>#REF!</v>
      </c>
      <c r="E171" s="67" t="e">
        <f>IF(D171="N/A","N/A",VLOOKUP(D171,'Crosswalk Detail'!A:B,2,FALSE))</f>
        <v>#REF!</v>
      </c>
    </row>
    <row r="172" spans="1:5" ht="144" customHeight="1" x14ac:dyDescent="0.2">
      <c r="A172" s="68">
        <f>'High Risk Non-Compliant'!B127</f>
        <v>0</v>
      </c>
      <c r="B172" s="403">
        <f>'High Risk Non-Compliant'!C127</f>
        <v>0</v>
      </c>
      <c r="C172" s="403"/>
      <c r="D172" s="67" t="e">
        <f>IF(VLOOKUP(A172,'High Risk Non-Compliant'!B:K,$E$49,FALSE)=0,"N/A",VLOOKUP(A172,'High Risk Non-Compliant'!B:K,$E$49,FALSE))</f>
        <v>#REF!</v>
      </c>
      <c r="E172" s="67" t="e">
        <f>IF(D172="N/A","N/A",VLOOKUP(D172,'Crosswalk Detail'!A:B,2,FALSE))</f>
        <v>#REF!</v>
      </c>
    </row>
    <row r="173" spans="1:5" ht="144" customHeight="1" x14ac:dyDescent="0.2">
      <c r="A173" s="68">
        <f>'High Risk Non-Compliant'!B128</f>
        <v>0</v>
      </c>
      <c r="B173" s="403">
        <f>'High Risk Non-Compliant'!C128</f>
        <v>0</v>
      </c>
      <c r="C173" s="403"/>
      <c r="D173" s="67" t="e">
        <f>IF(VLOOKUP(A173,'High Risk Non-Compliant'!B:K,$E$49,FALSE)=0,"N/A",VLOOKUP(A173,'High Risk Non-Compliant'!B:K,$E$49,FALSE))</f>
        <v>#REF!</v>
      </c>
      <c r="E173" s="67" t="e">
        <f>IF(D173="N/A","N/A",VLOOKUP(D173,'Crosswalk Detail'!A:B,2,FALSE))</f>
        <v>#REF!</v>
      </c>
    </row>
    <row r="174" spans="1:5" ht="144" customHeight="1" x14ac:dyDescent="0.2">
      <c r="A174" s="68">
        <f>'High Risk Non-Compliant'!B129</f>
        <v>0</v>
      </c>
      <c r="B174" s="403">
        <f>'High Risk Non-Compliant'!C129</f>
        <v>0</v>
      </c>
      <c r="C174" s="403"/>
      <c r="D174" s="67" t="e">
        <f>IF(VLOOKUP(A174,'High Risk Non-Compliant'!B:K,$E$49,FALSE)=0,"N/A",VLOOKUP(A174,'High Risk Non-Compliant'!B:K,$E$49,FALSE))</f>
        <v>#REF!</v>
      </c>
      <c r="E174" s="67" t="e">
        <f>IF(D174="N/A","N/A",VLOOKUP(D174,'Crosswalk Detail'!A:B,2,FALSE))</f>
        <v>#REF!</v>
      </c>
    </row>
    <row r="175" spans="1:5" ht="144" customHeight="1" x14ac:dyDescent="0.2">
      <c r="A175" s="68">
        <f>'High Risk Non-Compliant'!B130</f>
        <v>0</v>
      </c>
      <c r="B175" s="403">
        <f>'High Risk Non-Compliant'!C130</f>
        <v>0</v>
      </c>
      <c r="C175" s="403"/>
      <c r="D175" s="67" t="e">
        <f>IF(VLOOKUP(A175,'High Risk Non-Compliant'!B:K,$E$49,FALSE)=0,"N/A",VLOOKUP(A175,'High Risk Non-Compliant'!B:K,$E$49,FALSE))</f>
        <v>#REF!</v>
      </c>
      <c r="E175" s="67" t="e">
        <f>IF(D175="N/A","N/A",VLOOKUP(D175,'Crosswalk Detail'!A:B,2,FALSE))</f>
        <v>#REF!</v>
      </c>
    </row>
    <row r="176" spans="1:5" ht="144" customHeight="1" x14ac:dyDescent="0.2">
      <c r="A176" s="68">
        <f>'High Risk Non-Compliant'!B131</f>
        <v>0</v>
      </c>
      <c r="B176" s="403">
        <f>'High Risk Non-Compliant'!C131</f>
        <v>0</v>
      </c>
      <c r="C176" s="403"/>
      <c r="D176" s="67" t="e">
        <f>IF(VLOOKUP(A176,'High Risk Non-Compliant'!B:K,$E$49,FALSE)=0,"N/A",VLOOKUP(A176,'High Risk Non-Compliant'!B:K,$E$49,FALSE))</f>
        <v>#REF!</v>
      </c>
      <c r="E176" s="67" t="e">
        <f>IF(D176="N/A","N/A",VLOOKUP(D176,'Crosswalk Detail'!A:B,2,FALSE))</f>
        <v>#REF!</v>
      </c>
    </row>
    <row r="177" spans="1:5" ht="144" customHeight="1" x14ac:dyDescent="0.2">
      <c r="A177" s="68">
        <f>'High Risk Non-Compliant'!B132</f>
        <v>0</v>
      </c>
      <c r="B177" s="403">
        <f>'High Risk Non-Compliant'!C132</f>
        <v>0</v>
      </c>
      <c r="C177" s="403"/>
      <c r="D177" s="67" t="e">
        <f>IF(VLOOKUP(A177,'High Risk Non-Compliant'!B:K,$E$49,FALSE)=0,"N/A",VLOOKUP(A177,'High Risk Non-Compliant'!B:K,$E$49,FALSE))</f>
        <v>#REF!</v>
      </c>
      <c r="E177" s="67" t="e">
        <f>IF(D177="N/A","N/A",VLOOKUP(D177,'Crosswalk Detail'!A:B,2,FALSE))</f>
        <v>#REF!</v>
      </c>
    </row>
    <row r="178" spans="1:5" ht="144" customHeight="1" x14ac:dyDescent="0.2">
      <c r="A178" s="68">
        <f>'High Risk Non-Compliant'!B133</f>
        <v>0</v>
      </c>
      <c r="B178" s="403">
        <f>'High Risk Non-Compliant'!C133</f>
        <v>0</v>
      </c>
      <c r="C178" s="403"/>
      <c r="D178" s="67" t="e">
        <f>IF(VLOOKUP(A178,'High Risk Non-Compliant'!B:K,$E$49,FALSE)=0,"N/A",VLOOKUP(A178,'High Risk Non-Compliant'!B:K,$E$49,FALSE))</f>
        <v>#REF!</v>
      </c>
      <c r="E178" s="67" t="e">
        <f>IF(D178="N/A","N/A",VLOOKUP(D178,'Crosswalk Detail'!A:B,2,FALSE))</f>
        <v>#REF!</v>
      </c>
    </row>
    <row r="179" spans="1:5" ht="144" customHeight="1" x14ac:dyDescent="0.2">
      <c r="A179" s="68">
        <f>'High Risk Non-Compliant'!B134</f>
        <v>0</v>
      </c>
      <c r="B179" s="403">
        <f>'High Risk Non-Compliant'!C134</f>
        <v>0</v>
      </c>
      <c r="C179" s="403"/>
      <c r="D179" s="67" t="e">
        <f>IF(VLOOKUP(A179,'High Risk Non-Compliant'!B:K,$E$49,FALSE)=0,"N/A",VLOOKUP(A179,'High Risk Non-Compliant'!B:K,$E$49,FALSE))</f>
        <v>#REF!</v>
      </c>
      <c r="E179" s="67" t="e">
        <f>IF(D179="N/A","N/A",VLOOKUP(D179,'Crosswalk Detail'!A:B,2,FALSE))</f>
        <v>#REF!</v>
      </c>
    </row>
    <row r="180" spans="1:5" ht="144" customHeight="1" x14ac:dyDescent="0.2">
      <c r="A180" s="68">
        <f>'High Risk Non-Compliant'!B135</f>
        <v>0</v>
      </c>
      <c r="B180" s="403">
        <f>'High Risk Non-Compliant'!C135</f>
        <v>0</v>
      </c>
      <c r="C180" s="403"/>
      <c r="D180" s="67" t="e">
        <f>IF(VLOOKUP(A180,'High Risk Non-Compliant'!B:K,$E$49,FALSE)=0,"N/A",VLOOKUP(A180,'High Risk Non-Compliant'!B:K,$E$49,FALSE))</f>
        <v>#REF!</v>
      </c>
      <c r="E180" s="67" t="e">
        <f>IF(D180="N/A","N/A",VLOOKUP(D180,'Crosswalk Detail'!A:B,2,FALSE))</f>
        <v>#REF!</v>
      </c>
    </row>
    <row r="181" spans="1:5" ht="144" customHeight="1" x14ac:dyDescent="0.2">
      <c r="A181" s="68">
        <f>'High Risk Non-Compliant'!B136</f>
        <v>0</v>
      </c>
      <c r="B181" s="403">
        <f>'High Risk Non-Compliant'!C136</f>
        <v>0</v>
      </c>
      <c r="C181" s="403"/>
      <c r="D181" s="67" t="e">
        <f>IF(VLOOKUP(A181,'High Risk Non-Compliant'!B:K,$E$49,FALSE)=0,"N/A",VLOOKUP(A181,'High Risk Non-Compliant'!B:K,$E$49,FALSE))</f>
        <v>#REF!</v>
      </c>
      <c r="E181" s="67" t="e">
        <f>IF(D181="N/A","N/A",VLOOKUP(D181,'Crosswalk Detail'!A:B,2,FALSE))</f>
        <v>#REF!</v>
      </c>
    </row>
    <row r="182" spans="1:5" ht="144" customHeight="1" x14ac:dyDescent="0.2">
      <c r="A182" s="68">
        <f>'High Risk Non-Compliant'!B137</f>
        <v>0</v>
      </c>
      <c r="B182" s="403">
        <f>'High Risk Non-Compliant'!C137</f>
        <v>0</v>
      </c>
      <c r="C182" s="403"/>
      <c r="D182" s="67" t="e">
        <f>IF(VLOOKUP(A182,'High Risk Non-Compliant'!B:K,$E$49,FALSE)=0,"N/A",VLOOKUP(A182,'High Risk Non-Compliant'!B:K,$E$49,FALSE))</f>
        <v>#REF!</v>
      </c>
      <c r="E182" s="67" t="e">
        <f>IF(D182="N/A","N/A",VLOOKUP(D182,'Crosswalk Detail'!A:B,2,FALSE))</f>
        <v>#REF!</v>
      </c>
    </row>
    <row r="183" spans="1:5" ht="144" customHeight="1" x14ac:dyDescent="0.2">
      <c r="A183" s="68">
        <f>'High Risk Non-Compliant'!B138</f>
        <v>0</v>
      </c>
      <c r="B183" s="403">
        <f>'High Risk Non-Compliant'!C138</f>
        <v>0</v>
      </c>
      <c r="C183" s="403"/>
      <c r="D183" s="67" t="e">
        <f>IF(VLOOKUP(A183,'High Risk Non-Compliant'!B:K,$E$49,FALSE)=0,"N/A",VLOOKUP(A183,'High Risk Non-Compliant'!B:K,$E$49,FALSE))</f>
        <v>#REF!</v>
      </c>
      <c r="E183" s="67" t="e">
        <f>IF(D183="N/A","N/A",VLOOKUP(D183,'Crosswalk Detail'!A:B,2,FALSE))</f>
        <v>#REF!</v>
      </c>
    </row>
    <row r="184" spans="1:5" ht="144" customHeight="1" x14ac:dyDescent="0.2">
      <c r="A184" s="68">
        <f>'High Risk Non-Compliant'!B139</f>
        <v>0</v>
      </c>
      <c r="B184" s="403">
        <f>'High Risk Non-Compliant'!C139</f>
        <v>0</v>
      </c>
      <c r="C184" s="403"/>
      <c r="D184" s="67" t="e">
        <f>IF(VLOOKUP(A184,'High Risk Non-Compliant'!B:K,$E$49,FALSE)=0,"N/A",VLOOKUP(A184,'High Risk Non-Compliant'!B:K,$E$49,FALSE))</f>
        <v>#REF!</v>
      </c>
      <c r="E184" s="67" t="e">
        <f>IF(D184="N/A","N/A",VLOOKUP(D184,'Crosswalk Detail'!A:B,2,FALSE))</f>
        <v>#REF!</v>
      </c>
    </row>
    <row r="185" spans="1:5" ht="144" customHeight="1" x14ac:dyDescent="0.2">
      <c r="A185" s="68">
        <f>'High Risk Non-Compliant'!B140</f>
        <v>0</v>
      </c>
      <c r="B185" s="403">
        <f>'High Risk Non-Compliant'!C140</f>
        <v>0</v>
      </c>
      <c r="C185" s="403"/>
      <c r="D185" s="67" t="e">
        <f>IF(VLOOKUP(A185,'High Risk Non-Compliant'!B:K,$E$49,FALSE)=0,"N/A",VLOOKUP(A185,'High Risk Non-Compliant'!B:K,$E$49,FALSE))</f>
        <v>#REF!</v>
      </c>
      <c r="E185" s="67" t="e">
        <f>IF(D185="N/A","N/A",VLOOKUP(D185,'Crosswalk Detail'!A:B,2,FALSE))</f>
        <v>#REF!</v>
      </c>
    </row>
    <row r="186" spans="1:5" ht="144" customHeight="1" x14ac:dyDescent="0.2">
      <c r="A186" s="68">
        <f>'High Risk Non-Compliant'!B141</f>
        <v>0</v>
      </c>
      <c r="B186" s="403">
        <f>'High Risk Non-Compliant'!C141</f>
        <v>0</v>
      </c>
      <c r="C186" s="403"/>
      <c r="D186" s="67" t="e">
        <f>IF(VLOOKUP(A186,'High Risk Non-Compliant'!B:K,$E$49,FALSE)=0,"N/A",VLOOKUP(A186,'High Risk Non-Compliant'!B:K,$E$49,FALSE))</f>
        <v>#REF!</v>
      </c>
      <c r="E186" s="67" t="e">
        <f>IF(D186="N/A","N/A",VLOOKUP(D186,'Crosswalk Detail'!A:B,2,FALSE))</f>
        <v>#REF!</v>
      </c>
    </row>
    <row r="187" spans="1:5" ht="144" customHeight="1" x14ac:dyDescent="0.2">
      <c r="A187" s="68">
        <f>'High Risk Non-Compliant'!B142</f>
        <v>0</v>
      </c>
      <c r="B187" s="403">
        <f>'High Risk Non-Compliant'!C142</f>
        <v>0</v>
      </c>
      <c r="C187" s="403"/>
      <c r="D187" s="67" t="e">
        <f>IF(VLOOKUP(A187,'High Risk Non-Compliant'!B:K,$E$49,FALSE)=0,"N/A",VLOOKUP(A187,'High Risk Non-Compliant'!B:K,$E$49,FALSE))</f>
        <v>#REF!</v>
      </c>
      <c r="E187" s="67" t="e">
        <f>IF(D187="N/A","N/A",VLOOKUP(D187,'Crosswalk Detail'!A:B,2,FALSE))</f>
        <v>#REF!</v>
      </c>
    </row>
    <row r="188" spans="1:5" ht="144" customHeight="1" x14ac:dyDescent="0.2">
      <c r="A188" s="68">
        <f>'High Risk Non-Compliant'!B143</f>
        <v>0</v>
      </c>
      <c r="B188" s="403">
        <f>'High Risk Non-Compliant'!C143</f>
        <v>0</v>
      </c>
      <c r="C188" s="403"/>
      <c r="D188" s="67" t="e">
        <f>IF(VLOOKUP(A188,'High Risk Non-Compliant'!B:K,$E$49,FALSE)=0,"N/A",VLOOKUP(A188,'High Risk Non-Compliant'!B:K,$E$49,FALSE))</f>
        <v>#REF!</v>
      </c>
      <c r="E188" s="67" t="e">
        <f>IF(D188="N/A","N/A",VLOOKUP(D188,'Crosswalk Detail'!A:B,2,FALSE))</f>
        <v>#REF!</v>
      </c>
    </row>
    <row r="189" spans="1:5" ht="144" customHeight="1" x14ac:dyDescent="0.2">
      <c r="A189" s="68">
        <f>'High Risk Non-Compliant'!B144</f>
        <v>0</v>
      </c>
      <c r="B189" s="403">
        <f>'High Risk Non-Compliant'!C144</f>
        <v>0</v>
      </c>
      <c r="C189" s="403"/>
      <c r="D189" s="67" t="e">
        <f>IF(VLOOKUP(A189,'High Risk Non-Compliant'!B:K,$E$49,FALSE)=0,"N/A",VLOOKUP(A189,'High Risk Non-Compliant'!B:K,$E$49,FALSE))</f>
        <v>#REF!</v>
      </c>
      <c r="E189" s="67" t="e">
        <f>IF(D189="N/A","N/A",VLOOKUP(D189,'Crosswalk Detail'!A:B,2,FALSE))</f>
        <v>#REF!</v>
      </c>
    </row>
    <row r="190" spans="1:5" ht="144" customHeight="1" x14ac:dyDescent="0.2">
      <c r="A190" s="68">
        <f>'High Risk Non-Compliant'!B145</f>
        <v>0</v>
      </c>
      <c r="B190" s="403">
        <f>'High Risk Non-Compliant'!C145</f>
        <v>0</v>
      </c>
      <c r="C190" s="403"/>
      <c r="D190" s="67" t="e">
        <f>IF(VLOOKUP(A190,'High Risk Non-Compliant'!B:K,$E$49,FALSE)=0,"N/A",VLOOKUP(A190,'High Risk Non-Compliant'!B:K,$E$49,FALSE))</f>
        <v>#REF!</v>
      </c>
      <c r="E190" s="67" t="e">
        <f>IF(D190="N/A","N/A",VLOOKUP(D190,'Crosswalk Detail'!A:B,2,FALSE))</f>
        <v>#REF!</v>
      </c>
    </row>
    <row r="191" spans="1:5" ht="144" customHeight="1" x14ac:dyDescent="0.2">
      <c r="A191" s="68">
        <f>'High Risk Non-Compliant'!B146</f>
        <v>0</v>
      </c>
      <c r="B191" s="403">
        <f>'High Risk Non-Compliant'!C146</f>
        <v>0</v>
      </c>
      <c r="C191" s="403"/>
      <c r="D191" s="67" t="e">
        <f>IF(VLOOKUP(A191,'High Risk Non-Compliant'!B:K,$E$49,FALSE)=0,"N/A",VLOOKUP(A191,'High Risk Non-Compliant'!B:K,$E$49,FALSE))</f>
        <v>#REF!</v>
      </c>
      <c r="E191" s="67" t="e">
        <f>IF(D191="N/A","N/A",VLOOKUP(D191,'Crosswalk Detail'!A:B,2,FALSE))</f>
        <v>#REF!</v>
      </c>
    </row>
    <row r="192" spans="1:5" ht="144" customHeight="1" x14ac:dyDescent="0.2">
      <c r="A192" s="68">
        <f>'High Risk Non-Compliant'!B147</f>
        <v>0</v>
      </c>
      <c r="B192" s="403">
        <f>'High Risk Non-Compliant'!C147</f>
        <v>0</v>
      </c>
      <c r="C192" s="403"/>
      <c r="D192" s="67" t="e">
        <f>IF(VLOOKUP(A192,'High Risk Non-Compliant'!B:K,$E$49,FALSE)=0,"N/A",VLOOKUP(A192,'High Risk Non-Compliant'!B:K,$E$49,FALSE))</f>
        <v>#REF!</v>
      </c>
      <c r="E192" s="67" t="e">
        <f>IF(D192="N/A","N/A",VLOOKUP(D192,'Crosswalk Detail'!A:B,2,FALSE))</f>
        <v>#REF!</v>
      </c>
    </row>
    <row r="193" spans="1:5" ht="144" customHeight="1" x14ac:dyDescent="0.2">
      <c r="A193" s="68">
        <f>'High Risk Non-Compliant'!B148</f>
        <v>0</v>
      </c>
      <c r="B193" s="403">
        <f>'High Risk Non-Compliant'!C148</f>
        <v>0</v>
      </c>
      <c r="C193" s="403"/>
      <c r="D193" s="67" t="e">
        <f>IF(VLOOKUP(A193,'High Risk Non-Compliant'!B:K,$E$49,FALSE)=0,"N/A",VLOOKUP(A193,'High Risk Non-Compliant'!B:K,$E$49,FALSE))</f>
        <v>#REF!</v>
      </c>
      <c r="E193" s="67" t="e">
        <f>IF(D193="N/A","N/A",VLOOKUP(D193,'Crosswalk Detail'!A:B,2,FALSE))</f>
        <v>#REF!</v>
      </c>
    </row>
    <row r="194" spans="1:5" ht="144" customHeight="1" x14ac:dyDescent="0.2">
      <c r="A194" s="68">
        <f>'High Risk Non-Compliant'!B149</f>
        <v>0</v>
      </c>
      <c r="B194" s="403">
        <f>'High Risk Non-Compliant'!C149</f>
        <v>0</v>
      </c>
      <c r="C194" s="403"/>
      <c r="D194" s="67" t="e">
        <f>IF(VLOOKUP(A194,'High Risk Non-Compliant'!B:K,$E$49,FALSE)=0,"N/A",VLOOKUP(A194,'High Risk Non-Compliant'!B:K,$E$49,FALSE))</f>
        <v>#REF!</v>
      </c>
      <c r="E194" s="67" t="e">
        <f>IF(D194="N/A","N/A",VLOOKUP(D194,'Crosswalk Detail'!A:B,2,FALSE))</f>
        <v>#REF!</v>
      </c>
    </row>
    <row r="195" spans="1:5" ht="144" customHeight="1" x14ac:dyDescent="0.2">
      <c r="A195" s="68">
        <f>'High Risk Non-Compliant'!B150</f>
        <v>0</v>
      </c>
      <c r="B195" s="403">
        <f>'High Risk Non-Compliant'!C150</f>
        <v>0</v>
      </c>
      <c r="C195" s="403"/>
      <c r="D195" s="67" t="e">
        <f>IF(VLOOKUP(A195,'High Risk Non-Compliant'!B:K,$E$49,FALSE)=0,"N/A",VLOOKUP(A195,'High Risk Non-Compliant'!B:K,$E$49,FALSE))</f>
        <v>#REF!</v>
      </c>
      <c r="E195" s="67" t="e">
        <f>IF(D195="N/A","N/A",VLOOKUP(D195,'Crosswalk Detail'!A:B,2,FALSE))</f>
        <v>#REF!</v>
      </c>
    </row>
    <row r="196" spans="1:5" ht="144" customHeight="1" x14ac:dyDescent="0.2">
      <c r="A196" s="68">
        <f>'High Risk Non-Compliant'!B151</f>
        <v>0</v>
      </c>
      <c r="B196" s="403">
        <f>'High Risk Non-Compliant'!C151</f>
        <v>0</v>
      </c>
      <c r="C196" s="403"/>
      <c r="D196" s="67" t="e">
        <f>IF(VLOOKUP(A196,'High Risk Non-Compliant'!B:K,$E$49,FALSE)=0,"N/A",VLOOKUP(A196,'High Risk Non-Compliant'!B:K,$E$49,FALSE))</f>
        <v>#REF!</v>
      </c>
      <c r="E196" s="67" t="e">
        <f>IF(D196="N/A","N/A",VLOOKUP(D196,'Crosswalk Detail'!A:B,2,FALSE))</f>
        <v>#REF!</v>
      </c>
    </row>
    <row r="197" spans="1:5" ht="144" customHeight="1" x14ac:dyDescent="0.2">
      <c r="A197" s="68">
        <f>'High Risk Non-Compliant'!B152</f>
        <v>0</v>
      </c>
      <c r="B197" s="403">
        <f>'High Risk Non-Compliant'!C152</f>
        <v>0</v>
      </c>
      <c r="C197" s="403"/>
      <c r="D197" s="67" t="e">
        <f>IF(VLOOKUP(A197,'High Risk Non-Compliant'!B:K,$E$49,FALSE)=0,"N/A",VLOOKUP(A197,'High Risk Non-Compliant'!B:K,$E$49,FALSE))</f>
        <v>#REF!</v>
      </c>
      <c r="E197" s="67" t="e">
        <f>IF(D197="N/A","N/A",VLOOKUP(D197,'Crosswalk Detail'!A:B,2,FALSE))</f>
        <v>#REF!</v>
      </c>
    </row>
    <row r="198" spans="1:5" ht="144" customHeight="1" x14ac:dyDescent="0.2">
      <c r="A198" s="68">
        <f>'High Risk Non-Compliant'!B153</f>
        <v>0</v>
      </c>
      <c r="B198" s="403">
        <f>'High Risk Non-Compliant'!C153</f>
        <v>0</v>
      </c>
      <c r="C198" s="403"/>
      <c r="D198" s="67" t="e">
        <f>IF(VLOOKUP(A198,'High Risk Non-Compliant'!B:K,$E$49,FALSE)=0,"N/A",VLOOKUP(A198,'High Risk Non-Compliant'!B:K,$E$49,FALSE))</f>
        <v>#REF!</v>
      </c>
      <c r="E198" s="67" t="e">
        <f>IF(D198="N/A","N/A",VLOOKUP(D198,'Crosswalk Detail'!A:B,2,FALSE))</f>
        <v>#REF!</v>
      </c>
    </row>
    <row r="199" spans="1:5" ht="144" customHeight="1" x14ac:dyDescent="0.2">
      <c r="A199" s="68">
        <f>'High Risk Non-Compliant'!B154</f>
        <v>0</v>
      </c>
      <c r="B199" s="403">
        <f>'High Risk Non-Compliant'!C154</f>
        <v>0</v>
      </c>
      <c r="C199" s="403"/>
      <c r="D199" s="67" t="e">
        <f>IF(VLOOKUP(A199,'High Risk Non-Compliant'!B:K,$E$49,FALSE)=0,"N/A",VLOOKUP(A199,'High Risk Non-Compliant'!B:K,$E$49,FALSE))</f>
        <v>#REF!</v>
      </c>
      <c r="E199" s="67" t="e">
        <f>IF(D199="N/A","N/A",VLOOKUP(D199,'Crosswalk Detail'!A:B,2,FALSE))</f>
        <v>#REF!</v>
      </c>
    </row>
    <row r="200" spans="1:5" ht="144" customHeight="1" x14ac:dyDescent="0.2">
      <c r="A200" s="68">
        <f>'High Risk Non-Compliant'!B155</f>
        <v>0</v>
      </c>
      <c r="B200" s="403">
        <f>'High Risk Non-Compliant'!C155</f>
        <v>0</v>
      </c>
      <c r="C200" s="403"/>
      <c r="D200" s="67" t="e">
        <f>IF(VLOOKUP(A200,'High Risk Non-Compliant'!B:K,$E$49,FALSE)=0,"N/A",VLOOKUP(A200,'High Risk Non-Compliant'!B:K,$E$49,FALSE))</f>
        <v>#REF!</v>
      </c>
      <c r="E200" s="67" t="e">
        <f>IF(D200="N/A","N/A",VLOOKUP(D200,'Crosswalk Detail'!A:B,2,FALSE))</f>
        <v>#REF!</v>
      </c>
    </row>
    <row r="201" spans="1:5" ht="144" customHeight="1" x14ac:dyDescent="0.2">
      <c r="A201" s="68">
        <f>'High Risk Non-Compliant'!B156</f>
        <v>0</v>
      </c>
      <c r="B201" s="403">
        <f>'High Risk Non-Compliant'!C156</f>
        <v>0</v>
      </c>
      <c r="C201" s="403"/>
      <c r="D201" s="67" t="e">
        <f>IF(VLOOKUP(A201,'High Risk Non-Compliant'!B:K,$E$49,FALSE)=0,"N/A",VLOOKUP(A201,'High Risk Non-Compliant'!B:K,$E$49,FALSE))</f>
        <v>#REF!</v>
      </c>
      <c r="E201" s="67" t="e">
        <f>IF(D201="N/A","N/A",VLOOKUP(D201,'Crosswalk Detail'!A:B,2,FALSE))</f>
        <v>#REF!</v>
      </c>
    </row>
    <row r="202" spans="1:5" ht="144" customHeight="1" x14ac:dyDescent="0.2">
      <c r="A202" s="68">
        <f>'High Risk Non-Compliant'!B157</f>
        <v>0</v>
      </c>
      <c r="B202" s="403">
        <f>'High Risk Non-Compliant'!C157</f>
        <v>0</v>
      </c>
      <c r="C202" s="403"/>
      <c r="D202" s="67" t="e">
        <f>IF(VLOOKUP(A202,'High Risk Non-Compliant'!B:K,$E$49,FALSE)=0,"N/A",VLOOKUP(A202,'High Risk Non-Compliant'!B:K,$E$49,FALSE))</f>
        <v>#REF!</v>
      </c>
      <c r="E202" s="67" t="e">
        <f>IF(D202="N/A","N/A",VLOOKUP(D202,'Crosswalk Detail'!A:B,2,FALSE))</f>
        <v>#REF!</v>
      </c>
    </row>
    <row r="203" spans="1:5" ht="144" customHeight="1" x14ac:dyDescent="0.2">
      <c r="A203" s="68">
        <f>'High Risk Non-Compliant'!B158</f>
        <v>0</v>
      </c>
      <c r="B203" s="403">
        <f>'High Risk Non-Compliant'!C158</f>
        <v>0</v>
      </c>
      <c r="C203" s="403"/>
      <c r="D203" s="67" t="e">
        <f>IF(VLOOKUP(A203,'High Risk Non-Compliant'!B:K,$E$49,FALSE)=0,"N/A",VLOOKUP(A203,'High Risk Non-Compliant'!B:K,$E$49,FALSE))</f>
        <v>#REF!</v>
      </c>
      <c r="E203" s="67" t="e">
        <f>IF(D203="N/A","N/A",VLOOKUP(D203,'Crosswalk Detail'!A:B,2,FALSE))</f>
        <v>#REF!</v>
      </c>
    </row>
    <row r="204" spans="1:5" ht="144" customHeight="1" x14ac:dyDescent="0.2">
      <c r="A204" s="68">
        <f>'High Risk Non-Compliant'!B159</f>
        <v>0</v>
      </c>
      <c r="B204" s="403">
        <f>'High Risk Non-Compliant'!C159</f>
        <v>0</v>
      </c>
      <c r="C204" s="403"/>
      <c r="D204" s="67" t="e">
        <f>IF(VLOOKUP(A204,'High Risk Non-Compliant'!B:K,$E$49,FALSE)=0,"N/A",VLOOKUP(A204,'High Risk Non-Compliant'!B:K,$E$49,FALSE))</f>
        <v>#REF!</v>
      </c>
      <c r="E204" s="67" t="e">
        <f>IF(D204="N/A","N/A",VLOOKUP(D204,'Crosswalk Detail'!A:B,2,FALSE))</f>
        <v>#REF!</v>
      </c>
    </row>
    <row r="205" spans="1:5" ht="144" customHeight="1" x14ac:dyDescent="0.2">
      <c r="A205" s="68">
        <f>'High Risk Non-Compliant'!B160</f>
        <v>0</v>
      </c>
      <c r="B205" s="403">
        <f>'High Risk Non-Compliant'!C160</f>
        <v>0</v>
      </c>
      <c r="C205" s="403"/>
      <c r="D205" s="67" t="e">
        <f>IF(VLOOKUP(A205,'High Risk Non-Compliant'!B:K,$E$49,FALSE)=0,"N/A",VLOOKUP(A205,'High Risk Non-Compliant'!B:K,$E$49,FALSE))</f>
        <v>#REF!</v>
      </c>
      <c r="E205" s="67" t="e">
        <f>IF(D205="N/A","N/A",VLOOKUP(D205,'Crosswalk Detail'!A:B,2,FALSE))</f>
        <v>#REF!</v>
      </c>
    </row>
    <row r="206" spans="1:5" ht="144" customHeight="1" x14ac:dyDescent="0.2">
      <c r="A206" s="68">
        <f>'High Risk Non-Compliant'!B161</f>
        <v>0</v>
      </c>
      <c r="B206" s="403">
        <f>'High Risk Non-Compliant'!C161</f>
        <v>0</v>
      </c>
      <c r="C206" s="403"/>
      <c r="D206" s="67" t="e">
        <f>IF(VLOOKUP(A206,'High Risk Non-Compliant'!B:K,$E$49,FALSE)=0,"N/A",VLOOKUP(A206,'High Risk Non-Compliant'!B:K,$E$49,FALSE))</f>
        <v>#REF!</v>
      </c>
      <c r="E206" s="67" t="e">
        <f>IF(D206="N/A","N/A",VLOOKUP(D206,'Crosswalk Detail'!A:B,2,FALSE))</f>
        <v>#REF!</v>
      </c>
    </row>
    <row r="207" spans="1:5" ht="144" customHeight="1" x14ac:dyDescent="0.2">
      <c r="A207" s="68">
        <f>'High Risk Non-Compliant'!B162</f>
        <v>0</v>
      </c>
      <c r="B207" s="403">
        <f>'High Risk Non-Compliant'!C162</f>
        <v>0</v>
      </c>
      <c r="C207" s="403"/>
      <c r="D207" s="67" t="e">
        <f>IF(VLOOKUP(A207,'High Risk Non-Compliant'!B:K,$E$49,FALSE)=0,"N/A",VLOOKUP(A207,'High Risk Non-Compliant'!B:K,$E$49,FALSE))</f>
        <v>#REF!</v>
      </c>
      <c r="E207" s="67" t="e">
        <f>IF(D207="N/A","N/A",VLOOKUP(D207,'Crosswalk Detail'!A:B,2,FALSE))</f>
        <v>#REF!</v>
      </c>
    </row>
    <row r="208" spans="1:5" ht="144" customHeight="1" x14ac:dyDescent="0.2">
      <c r="A208" s="68">
        <f>'High Risk Non-Compliant'!B163</f>
        <v>0</v>
      </c>
      <c r="B208" s="403">
        <f>'High Risk Non-Compliant'!C163</f>
        <v>0</v>
      </c>
      <c r="C208" s="403"/>
      <c r="D208" s="67" t="e">
        <f>IF(VLOOKUP(A208,'High Risk Non-Compliant'!B:K,$E$49,FALSE)=0,"N/A",VLOOKUP(A208,'High Risk Non-Compliant'!B:K,$E$49,FALSE))</f>
        <v>#REF!</v>
      </c>
      <c r="E208" s="67" t="e">
        <f>IF(D208="N/A","N/A",VLOOKUP(D208,'Crosswalk Detail'!A:B,2,FALSE))</f>
        <v>#REF!</v>
      </c>
    </row>
    <row r="209" spans="1:5" ht="144" customHeight="1" x14ac:dyDescent="0.2">
      <c r="A209" s="68">
        <f>'High Risk Non-Compliant'!B164</f>
        <v>0</v>
      </c>
      <c r="B209" s="403">
        <f>'High Risk Non-Compliant'!C164</f>
        <v>0</v>
      </c>
      <c r="C209" s="403"/>
      <c r="D209" s="67" t="e">
        <f>IF(VLOOKUP(A209,'High Risk Non-Compliant'!B:K,$E$49,FALSE)=0,"N/A",VLOOKUP(A209,'High Risk Non-Compliant'!B:K,$E$49,FALSE))</f>
        <v>#REF!</v>
      </c>
      <c r="E209" s="67" t="e">
        <f>IF(D209="N/A","N/A",VLOOKUP(D209,'Crosswalk Detail'!A:B,2,FALSE))</f>
        <v>#REF!</v>
      </c>
    </row>
    <row r="210" spans="1:5" ht="144" customHeight="1" x14ac:dyDescent="0.2">
      <c r="A210" s="68">
        <f>'High Risk Non-Compliant'!B165</f>
        <v>0</v>
      </c>
      <c r="B210" s="403">
        <f>'High Risk Non-Compliant'!C165</f>
        <v>0</v>
      </c>
      <c r="C210" s="403"/>
      <c r="D210" s="67" t="e">
        <f>IF(VLOOKUP(A210,'High Risk Non-Compliant'!B:K,$E$49,FALSE)=0,"N/A",VLOOKUP(A210,'High Risk Non-Compliant'!B:K,$E$49,FALSE))</f>
        <v>#REF!</v>
      </c>
      <c r="E210" s="67" t="e">
        <f>IF(D210="N/A","N/A",VLOOKUP(D210,'Crosswalk Detail'!A:B,2,FALSE))</f>
        <v>#REF!</v>
      </c>
    </row>
    <row r="211" spans="1:5" ht="144" customHeight="1" x14ac:dyDescent="0.2">
      <c r="A211" s="68">
        <f>'High Risk Non-Compliant'!B166</f>
        <v>0</v>
      </c>
      <c r="B211" s="403">
        <f>'High Risk Non-Compliant'!C166</f>
        <v>0</v>
      </c>
      <c r="C211" s="403"/>
      <c r="D211" s="67" t="e">
        <f>IF(VLOOKUP(A211,'High Risk Non-Compliant'!B:K,$E$49,FALSE)=0,"N/A",VLOOKUP(A211,'High Risk Non-Compliant'!B:K,$E$49,FALSE))</f>
        <v>#REF!</v>
      </c>
      <c r="E211" s="67" t="e">
        <f>IF(D211="N/A","N/A",VLOOKUP(D211,'Crosswalk Detail'!A:B,2,FALSE))</f>
        <v>#REF!</v>
      </c>
    </row>
    <row r="212" spans="1:5" ht="144" customHeight="1" x14ac:dyDescent="0.2">
      <c r="A212" s="68">
        <f>'High Risk Non-Compliant'!B167</f>
        <v>0</v>
      </c>
      <c r="B212" s="403">
        <f>'High Risk Non-Compliant'!C167</f>
        <v>0</v>
      </c>
      <c r="C212" s="403"/>
      <c r="D212" s="67" t="e">
        <f>IF(VLOOKUP(A212,'High Risk Non-Compliant'!B:K,$E$49,FALSE)=0,"N/A",VLOOKUP(A212,'High Risk Non-Compliant'!B:K,$E$49,FALSE))</f>
        <v>#REF!</v>
      </c>
      <c r="E212" s="67" t="e">
        <f>IF(D212="N/A","N/A",VLOOKUP(D212,'Crosswalk Detail'!A:B,2,FALSE))</f>
        <v>#REF!</v>
      </c>
    </row>
    <row r="213" spans="1:5" ht="144" customHeight="1" x14ac:dyDescent="0.2">
      <c r="A213" s="68">
        <f>'High Risk Non-Compliant'!B168</f>
        <v>0</v>
      </c>
      <c r="B213" s="403">
        <f>'High Risk Non-Compliant'!C168</f>
        <v>0</v>
      </c>
      <c r="C213" s="403"/>
      <c r="D213" s="67" t="e">
        <f>IF(VLOOKUP(A213,'High Risk Non-Compliant'!B:K,$E$49,FALSE)=0,"N/A",VLOOKUP(A213,'High Risk Non-Compliant'!B:K,$E$49,FALSE))</f>
        <v>#REF!</v>
      </c>
      <c r="E213" s="67" t="e">
        <f>IF(D213="N/A","N/A",VLOOKUP(D213,'Crosswalk Detail'!A:B,2,FALSE))</f>
        <v>#REF!</v>
      </c>
    </row>
    <row r="214" spans="1:5" ht="144" customHeight="1" x14ac:dyDescent="0.2">
      <c r="A214" s="68">
        <f>'High Risk Non-Compliant'!B169</f>
        <v>0</v>
      </c>
      <c r="B214" s="403">
        <f>'High Risk Non-Compliant'!C169</f>
        <v>0</v>
      </c>
      <c r="C214" s="403"/>
      <c r="D214" s="67" t="e">
        <f>IF(VLOOKUP(A214,'High Risk Non-Compliant'!B:K,$E$49,FALSE)=0,"N/A",VLOOKUP(A214,'High Risk Non-Compliant'!B:K,$E$49,FALSE))</f>
        <v>#REF!</v>
      </c>
      <c r="E214" s="67" t="e">
        <f>IF(D214="N/A","N/A",VLOOKUP(D214,'Crosswalk Detail'!A:B,2,FALSE))</f>
        <v>#REF!</v>
      </c>
    </row>
    <row r="215" spans="1:5" ht="144" customHeight="1" x14ac:dyDescent="0.2">
      <c r="A215" s="68">
        <f>'High Risk Non-Compliant'!B170</f>
        <v>0</v>
      </c>
      <c r="B215" s="403">
        <f>'High Risk Non-Compliant'!C170</f>
        <v>0</v>
      </c>
      <c r="C215" s="403"/>
      <c r="D215" s="67" t="e">
        <f>IF(VLOOKUP(A215,'High Risk Non-Compliant'!B:K,$E$49,FALSE)=0,"N/A",VLOOKUP(A215,'High Risk Non-Compliant'!B:K,$E$49,FALSE))</f>
        <v>#REF!</v>
      </c>
      <c r="E215" s="67" t="e">
        <f>IF(D215="N/A","N/A",VLOOKUP(D215,'Crosswalk Detail'!A:B,2,FALSE))</f>
        <v>#REF!</v>
      </c>
    </row>
    <row r="216" spans="1:5" ht="144" customHeight="1" x14ac:dyDescent="0.2">
      <c r="A216" s="68">
        <f>'High Risk Non-Compliant'!B171</f>
        <v>0</v>
      </c>
      <c r="B216" s="403">
        <f>'High Risk Non-Compliant'!C171</f>
        <v>0</v>
      </c>
      <c r="C216" s="403"/>
      <c r="D216" s="67" t="e">
        <f>IF(VLOOKUP(A216,'High Risk Non-Compliant'!B:K,$E$49,FALSE)=0,"N/A",VLOOKUP(A216,'High Risk Non-Compliant'!B:K,$E$49,FALSE))</f>
        <v>#REF!</v>
      </c>
      <c r="E216" s="67" t="e">
        <f>IF(D216="N/A","N/A",VLOOKUP(D216,'Crosswalk Detail'!A:B,2,FALSE))</f>
        <v>#REF!</v>
      </c>
    </row>
    <row r="217" spans="1:5" ht="144" customHeight="1" x14ac:dyDescent="0.2">
      <c r="A217" s="68">
        <f>'High Risk Non-Compliant'!B172</f>
        <v>0</v>
      </c>
      <c r="B217" s="403">
        <f>'High Risk Non-Compliant'!C172</f>
        <v>0</v>
      </c>
      <c r="C217" s="403"/>
      <c r="D217" s="67" t="e">
        <f>IF(VLOOKUP(A217,'High Risk Non-Compliant'!B:K,$E$49,FALSE)=0,"N/A",VLOOKUP(A217,'High Risk Non-Compliant'!B:K,$E$49,FALSE))</f>
        <v>#REF!</v>
      </c>
      <c r="E217" s="67" t="e">
        <f>IF(D217="N/A","N/A",VLOOKUP(D217,'Crosswalk Detail'!A:B,2,FALSE))</f>
        <v>#REF!</v>
      </c>
    </row>
    <row r="218" spans="1:5" ht="144" customHeight="1" x14ac:dyDescent="0.2">
      <c r="A218" s="69">
        <f>'High Risk Non-Compliant'!B173</f>
        <v>0</v>
      </c>
      <c r="B218" s="402">
        <f>'High Risk Non-Compliant'!C173</f>
        <v>0</v>
      </c>
      <c r="C218" s="402"/>
      <c r="D218" s="67" t="e">
        <f>IF(VLOOKUP(A218,'High Risk Non-Compliant'!B:K,$E$49,FALSE)=0,"N/A",VLOOKUP(A218,'High Risk Non-Compliant'!B:K,$E$49,FALSE))</f>
        <v>#REF!</v>
      </c>
      <c r="E218" s="67" t="e">
        <f>IF(D218="N/A","N/A",VLOOKUP(D218,'Crosswalk Detail'!A:B,2,FALSE))</f>
        <v>#REF!</v>
      </c>
    </row>
    <row r="219" spans="1:5" ht="144" customHeight="1" x14ac:dyDescent="0.2">
      <c r="A219" s="69">
        <f>'High Risk Non-Compliant'!B174</f>
        <v>0</v>
      </c>
      <c r="B219" s="402">
        <f>'High Risk Non-Compliant'!C174</f>
        <v>0</v>
      </c>
      <c r="C219" s="402"/>
      <c r="D219" s="67" t="e">
        <f>IF(VLOOKUP(A219,'High Risk Non-Compliant'!B:K,$E$49,FALSE)=0,"N/A",VLOOKUP(A219,'High Risk Non-Compliant'!B:K,$E$49,FALSE))</f>
        <v>#REF!</v>
      </c>
      <c r="E219" s="67" t="e">
        <f>IF(D219="N/A","N/A",VLOOKUP(D219,'Crosswalk Detail'!A:B,2,FALSE))</f>
        <v>#REF!</v>
      </c>
    </row>
    <row r="220" spans="1:5" ht="144" customHeight="1" x14ac:dyDescent="0.2">
      <c r="A220" s="69">
        <f>'High Risk Non-Compliant'!B175</f>
        <v>0</v>
      </c>
      <c r="B220" s="402">
        <f>'High Risk Non-Compliant'!C175</f>
        <v>0</v>
      </c>
      <c r="C220" s="402"/>
      <c r="D220" s="67" t="e">
        <f>IF(VLOOKUP(A220,'High Risk Non-Compliant'!B:K,$E$49,FALSE)=0,"N/A",VLOOKUP(A220,'High Risk Non-Compliant'!B:K,$E$49,FALSE))</f>
        <v>#REF!</v>
      </c>
      <c r="E220" s="67" t="e">
        <f>IF(D220="N/A","N/A",VLOOKUP(D220,'Crosswalk Detail'!A:B,2,FALSE))</f>
        <v>#REF!</v>
      </c>
    </row>
    <row r="221" spans="1:5" ht="144" customHeight="1" x14ac:dyDescent="0.2">
      <c r="A221" s="69">
        <f>'High Risk Non-Compliant'!B176</f>
        <v>0</v>
      </c>
      <c r="B221" s="402">
        <f>'High Risk Non-Compliant'!C176</f>
        <v>0</v>
      </c>
      <c r="C221" s="402"/>
      <c r="D221" s="67" t="e">
        <f>VLOOKUP(A221,'High Risk Non-Compliant'!B:K,$E$49,FALSE)</f>
        <v>#REF!</v>
      </c>
      <c r="E221" s="67" t="e">
        <f>VLOOKUP(D221,'Crosswalk Detail'!A:B,2,FALSE)</f>
        <v>#REF!</v>
      </c>
    </row>
    <row r="222" spans="1:5" ht="144" customHeight="1" x14ac:dyDescent="0.2">
      <c r="A222" s="69">
        <f>'High Risk Non-Compliant'!B177</f>
        <v>0</v>
      </c>
      <c r="B222" s="402">
        <f>'High Risk Non-Compliant'!C177</f>
        <v>0</v>
      </c>
      <c r="C222" s="402"/>
      <c r="D222" s="67" t="e">
        <f>VLOOKUP(A222,'High Risk Non-Compliant'!B:K,$E$49,FALSE)</f>
        <v>#REF!</v>
      </c>
      <c r="E222" s="67" t="e">
        <f>VLOOKUP(D222,'Crosswalk Detail'!A:B,2,FALSE)</f>
        <v>#REF!</v>
      </c>
    </row>
    <row r="223" spans="1:5" ht="144" customHeight="1" x14ac:dyDescent="0.2">
      <c r="A223" s="69">
        <f>'High Risk Non-Compliant'!B178</f>
        <v>0</v>
      </c>
      <c r="B223" s="402">
        <f>'High Risk Non-Compliant'!C178</f>
        <v>0</v>
      </c>
      <c r="C223" s="402"/>
      <c r="D223" s="67" t="e">
        <f>VLOOKUP(A223,'High Risk Non-Compliant'!B:K,$E$49,FALSE)</f>
        <v>#REF!</v>
      </c>
      <c r="E223" s="67" t="e">
        <f>VLOOKUP(D223,'Crosswalk Detail'!A:B,2,FALSE)</f>
        <v>#REF!</v>
      </c>
    </row>
    <row r="224" spans="1:5" ht="144" customHeight="1" x14ac:dyDescent="0.2">
      <c r="A224" s="69">
        <f>'High Risk Non-Compliant'!B179</f>
        <v>0</v>
      </c>
      <c r="B224" s="402">
        <f>'High Risk Non-Compliant'!C179</f>
        <v>0</v>
      </c>
      <c r="C224" s="402"/>
      <c r="D224" s="67" t="e">
        <f>VLOOKUP(A224,'High Risk Non-Compliant'!B:K,$E$49,FALSE)</f>
        <v>#REF!</v>
      </c>
      <c r="E224" s="67" t="e">
        <f>VLOOKUP(D224,'Crosswalk Detail'!A:B,2,FALSE)</f>
        <v>#REF!</v>
      </c>
    </row>
    <row r="225" spans="1:5" ht="144" customHeight="1" x14ac:dyDescent="0.2">
      <c r="A225" s="69">
        <f>'High Risk Non-Compliant'!B180</f>
        <v>0</v>
      </c>
      <c r="B225" s="402">
        <f>'High Risk Non-Compliant'!C180</f>
        <v>0</v>
      </c>
      <c r="C225" s="402"/>
      <c r="D225" s="67" t="e">
        <f>VLOOKUP(A225,'High Risk Non-Compliant'!B:K,$E$49,FALSE)</f>
        <v>#REF!</v>
      </c>
      <c r="E225" s="67" t="e">
        <f>VLOOKUP(D225,'Crosswalk Detail'!A:B,2,FALSE)</f>
        <v>#REF!</v>
      </c>
    </row>
    <row r="226" spans="1:5" ht="144" customHeight="1" x14ac:dyDescent="0.2">
      <c r="A226" s="69">
        <f>'High Risk Non-Compliant'!B181</f>
        <v>0</v>
      </c>
      <c r="B226" s="402">
        <f>'High Risk Non-Compliant'!C181</f>
        <v>0</v>
      </c>
      <c r="C226" s="402"/>
      <c r="D226" s="67" t="e">
        <f>VLOOKUP(A226,'High Risk Non-Compliant'!B:K,$E$49,FALSE)</f>
        <v>#REF!</v>
      </c>
      <c r="E226" s="67" t="e">
        <f>VLOOKUP(D226,'Crosswalk Detail'!A:B,2,FALSE)</f>
        <v>#REF!</v>
      </c>
    </row>
    <row r="227" spans="1:5" x14ac:dyDescent="0.2">
      <c r="A227" s="70">
        <f>'High Risk Non-Compliant'!B182</f>
        <v>0</v>
      </c>
      <c r="B227" s="400">
        <f>'High Risk Non-Compliant'!C182</f>
        <v>0</v>
      </c>
      <c r="C227" s="400"/>
      <c r="D227" s="67"/>
      <c r="E227" s="67"/>
    </row>
    <row r="228" spans="1:5" ht="29.25" customHeight="1" x14ac:dyDescent="0.2">
      <c r="A228" s="70">
        <f>'High Risk Non-Compliant'!B183</f>
        <v>0</v>
      </c>
      <c r="B228" s="400">
        <f>'High Risk Non-Compliant'!C183</f>
        <v>0</v>
      </c>
      <c r="C228" s="400"/>
      <c r="D228" s="67"/>
      <c r="E228" s="67"/>
    </row>
    <row r="229" spans="1:5" ht="29.25" customHeight="1" x14ac:dyDescent="0.2">
      <c r="A229" s="70">
        <f>'High Risk Non-Compliant'!B184</f>
        <v>0</v>
      </c>
      <c r="B229" s="400">
        <f>'High Risk Non-Compliant'!C184</f>
        <v>0</v>
      </c>
      <c r="C229" s="400"/>
      <c r="D229" s="67"/>
      <c r="E229" s="67"/>
    </row>
    <row r="230" spans="1:5" x14ac:dyDescent="0.2">
      <c r="A230" s="70">
        <f>'High Risk Non-Compliant'!B185</f>
        <v>0</v>
      </c>
      <c r="B230" s="400">
        <f>'High Risk Non-Compliant'!C185</f>
        <v>0</v>
      </c>
      <c r="C230" s="400"/>
      <c r="D230" s="67"/>
      <c r="E230" s="67"/>
    </row>
    <row r="231" spans="1:5" ht="29.25" customHeight="1" x14ac:dyDescent="0.2">
      <c r="A231" s="70">
        <f>'High Risk Non-Compliant'!B186</f>
        <v>0</v>
      </c>
      <c r="B231" s="400">
        <f>'High Risk Non-Compliant'!C186</f>
        <v>0</v>
      </c>
      <c r="C231" s="400"/>
      <c r="D231" s="67"/>
      <c r="E231" s="67"/>
    </row>
    <row r="232" spans="1:5" ht="29.25" customHeight="1" x14ac:dyDescent="0.2">
      <c r="A232" s="70">
        <f>'High Risk Non-Compliant'!B187</f>
        <v>0</v>
      </c>
      <c r="B232" s="400">
        <f>'High Risk Non-Compliant'!C187</f>
        <v>0</v>
      </c>
      <c r="C232" s="400"/>
      <c r="D232" s="67"/>
      <c r="E232" s="67"/>
    </row>
    <row r="233" spans="1:5" ht="44.1" customHeight="1" x14ac:dyDescent="0.2">
      <c r="A233" s="70">
        <f>'High Risk Non-Compliant'!B188</f>
        <v>0</v>
      </c>
      <c r="B233" s="400">
        <f>'High Risk Non-Compliant'!C188</f>
        <v>0</v>
      </c>
      <c r="C233" s="400"/>
      <c r="D233" s="67"/>
      <c r="E233" s="67"/>
    </row>
    <row r="234" spans="1:5" x14ac:dyDescent="0.2">
      <c r="A234" s="70">
        <f>'High Risk Non-Compliant'!B189</f>
        <v>0</v>
      </c>
      <c r="B234" s="400">
        <f>'High Risk Non-Compliant'!C189</f>
        <v>0</v>
      </c>
      <c r="C234" s="400"/>
      <c r="D234" s="67"/>
      <c r="E234" s="67"/>
    </row>
    <row r="235" spans="1:5" x14ac:dyDescent="0.2">
      <c r="A235" s="70">
        <f>'High Risk Non-Compliant'!B190</f>
        <v>0</v>
      </c>
      <c r="B235" s="400">
        <f>'High Risk Non-Compliant'!C190</f>
        <v>0</v>
      </c>
      <c r="C235" s="400"/>
      <c r="D235" s="67"/>
      <c r="E235" s="67"/>
    </row>
    <row r="236" spans="1:5" x14ac:dyDescent="0.2">
      <c r="A236" s="70">
        <f>'High Risk Non-Compliant'!B191</f>
        <v>0</v>
      </c>
      <c r="B236" s="400">
        <f>'High Risk Non-Compliant'!C191</f>
        <v>0</v>
      </c>
      <c r="C236" s="400"/>
      <c r="D236" s="67"/>
      <c r="E236" s="67"/>
    </row>
    <row r="237" spans="1:5" x14ac:dyDescent="0.2">
      <c r="A237" s="70">
        <f>'High Risk Non-Compliant'!B192</f>
        <v>0</v>
      </c>
      <c r="B237" s="400">
        <f>'High Risk Non-Compliant'!C192</f>
        <v>0</v>
      </c>
      <c r="C237" s="400"/>
      <c r="D237" s="67"/>
      <c r="E237" s="67"/>
    </row>
    <row r="238" spans="1:5" x14ac:dyDescent="0.2">
      <c r="A238" s="70">
        <f>'High Risk Non-Compliant'!B193</f>
        <v>0</v>
      </c>
      <c r="B238" s="400">
        <f>'High Risk Non-Compliant'!C193</f>
        <v>0</v>
      </c>
      <c r="C238" s="400"/>
      <c r="D238" s="67"/>
      <c r="E238" s="67"/>
    </row>
    <row r="239" spans="1:5" x14ac:dyDescent="0.2">
      <c r="A239" s="70">
        <f>'High Risk Non-Compliant'!B194</f>
        <v>0</v>
      </c>
      <c r="B239" s="400">
        <f>'High Risk Non-Compliant'!C194</f>
        <v>0</v>
      </c>
      <c r="C239" s="400"/>
      <c r="D239" s="67"/>
      <c r="E239" s="67"/>
    </row>
    <row r="240" spans="1:5" x14ac:dyDescent="0.2">
      <c r="A240" s="70">
        <f>'High Risk Non-Compliant'!B195</f>
        <v>0</v>
      </c>
      <c r="B240" s="400">
        <f>'High Risk Non-Compliant'!C195</f>
        <v>0</v>
      </c>
      <c r="C240" s="400"/>
      <c r="D240" s="67"/>
      <c r="E240" s="67"/>
    </row>
    <row r="241" spans="1:5" x14ac:dyDescent="0.2">
      <c r="A241" s="70">
        <f>'High Risk Non-Compliant'!B196</f>
        <v>0</v>
      </c>
      <c r="B241" s="400">
        <f>'High Risk Non-Compliant'!C196</f>
        <v>0</v>
      </c>
      <c r="C241" s="400"/>
      <c r="D241" s="67"/>
      <c r="E241" s="67"/>
    </row>
    <row r="242" spans="1:5" x14ac:dyDescent="0.2">
      <c r="A242" s="70">
        <f>'High Risk Non-Compliant'!B197</f>
        <v>0</v>
      </c>
      <c r="B242" s="400">
        <f>'High Risk Non-Compliant'!C197</f>
        <v>0</v>
      </c>
      <c r="C242" s="400"/>
      <c r="D242" s="67"/>
      <c r="E242" s="67"/>
    </row>
    <row r="243" spans="1:5" x14ac:dyDescent="0.2">
      <c r="A243" s="70">
        <f>'High Risk Non-Compliant'!B198</f>
        <v>0</v>
      </c>
      <c r="B243" s="400">
        <f>'High Risk Non-Compliant'!C198</f>
        <v>0</v>
      </c>
      <c r="C243" s="400"/>
      <c r="D243" s="67"/>
      <c r="E243" s="67"/>
    </row>
    <row r="244" spans="1:5" ht="29.25" customHeight="1" x14ac:dyDescent="0.2">
      <c r="A244" s="70">
        <f>'High Risk Non-Compliant'!B199</f>
        <v>0</v>
      </c>
      <c r="B244" s="400">
        <f>'High Risk Non-Compliant'!C199</f>
        <v>0</v>
      </c>
      <c r="C244" s="400"/>
      <c r="D244" s="67"/>
      <c r="E244" s="67"/>
    </row>
    <row r="245" spans="1:5" ht="29.25" customHeight="1" x14ac:dyDescent="0.2">
      <c r="A245" s="70">
        <f>'High Risk Non-Compliant'!B200</f>
        <v>0</v>
      </c>
      <c r="B245" s="400">
        <f>'High Risk Non-Compliant'!C200</f>
        <v>0</v>
      </c>
      <c r="C245" s="400"/>
      <c r="D245" s="67"/>
      <c r="E245" s="67"/>
    </row>
    <row r="246" spans="1:5" ht="58.5" customHeight="1" x14ac:dyDescent="0.2">
      <c r="A246" s="70">
        <f>'High Risk Non-Compliant'!B201</f>
        <v>0</v>
      </c>
      <c r="B246" s="400">
        <f>'High Risk Non-Compliant'!C201</f>
        <v>0</v>
      </c>
      <c r="C246" s="400"/>
      <c r="D246" s="67"/>
      <c r="E246" s="67"/>
    </row>
    <row r="247" spans="1:5" ht="44.1" customHeight="1" x14ac:dyDescent="0.2">
      <c r="A247" s="70">
        <f>'High Risk Non-Compliant'!B202</f>
        <v>0</v>
      </c>
      <c r="B247" s="400">
        <f>'High Risk Non-Compliant'!C202</f>
        <v>0</v>
      </c>
      <c r="C247" s="400"/>
      <c r="D247" s="67"/>
      <c r="E247" s="67"/>
    </row>
    <row r="248" spans="1:5" ht="29.25" customHeight="1" x14ac:dyDescent="0.2">
      <c r="A248" s="70">
        <f>'High Risk Non-Compliant'!B203</f>
        <v>0</v>
      </c>
      <c r="B248" s="400">
        <f>'High Risk Non-Compliant'!C203</f>
        <v>0</v>
      </c>
      <c r="C248" s="400"/>
      <c r="D248" s="67"/>
      <c r="E248" s="67"/>
    </row>
    <row r="249" spans="1:5" ht="44.1" customHeight="1" x14ac:dyDescent="0.2">
      <c r="A249" s="70">
        <f>'High Risk Non-Compliant'!B204</f>
        <v>0</v>
      </c>
      <c r="B249" s="400">
        <f>'High Risk Non-Compliant'!C204</f>
        <v>0</v>
      </c>
      <c r="C249" s="400"/>
      <c r="D249" s="67"/>
      <c r="E249" s="67"/>
    </row>
    <row r="250" spans="1:5" ht="29.25" customHeight="1" x14ac:dyDescent="0.2">
      <c r="A250" s="70">
        <f>'High Risk Non-Compliant'!B205</f>
        <v>0</v>
      </c>
      <c r="B250" s="400">
        <f>'High Risk Non-Compliant'!C205</f>
        <v>0</v>
      </c>
      <c r="C250" s="400"/>
      <c r="D250" s="67"/>
      <c r="E250" s="67"/>
    </row>
    <row r="251" spans="1:5" ht="175.5" customHeight="1" x14ac:dyDescent="0.2">
      <c r="A251" s="70">
        <f>'High Risk Non-Compliant'!B206</f>
        <v>0</v>
      </c>
      <c r="B251" s="400">
        <f>'High Risk Non-Compliant'!C206</f>
        <v>0</v>
      </c>
      <c r="C251" s="400"/>
      <c r="D251" s="67"/>
      <c r="E251" s="67"/>
    </row>
    <row r="252" spans="1:5" ht="73.349999999999994" customHeight="1" x14ac:dyDescent="0.2">
      <c r="A252" s="70">
        <f>'High Risk Non-Compliant'!B207</f>
        <v>0</v>
      </c>
      <c r="B252" s="400">
        <f>'High Risk Non-Compliant'!C207</f>
        <v>0</v>
      </c>
      <c r="C252" s="400"/>
      <c r="D252" s="67"/>
      <c r="E252" s="67"/>
    </row>
    <row r="253" spans="1:5" ht="87.75" customHeight="1" x14ac:dyDescent="0.2">
      <c r="A253" s="70">
        <f>'High Risk Non-Compliant'!B208</f>
        <v>0</v>
      </c>
      <c r="B253" s="400">
        <f>'High Risk Non-Compliant'!C208</f>
        <v>0</v>
      </c>
      <c r="C253" s="400"/>
      <c r="D253" s="67"/>
      <c r="E253" s="67"/>
    </row>
    <row r="254" spans="1:5" x14ac:dyDescent="0.2">
      <c r="A254" s="70">
        <f>'High Risk Non-Compliant'!B209</f>
        <v>0</v>
      </c>
      <c r="B254" s="400">
        <f>'High Risk Non-Compliant'!C209</f>
        <v>0</v>
      </c>
      <c r="C254" s="400"/>
      <c r="D254" s="67"/>
      <c r="E254" s="67"/>
    </row>
    <row r="255" spans="1:5" ht="29.25" customHeight="1" x14ac:dyDescent="0.2">
      <c r="A255" s="70">
        <f>'High Risk Non-Compliant'!B210</f>
        <v>0</v>
      </c>
      <c r="B255" s="400">
        <f>'High Risk Non-Compliant'!C210</f>
        <v>0</v>
      </c>
      <c r="C255" s="400"/>
      <c r="D255" s="67"/>
      <c r="E255" s="67"/>
    </row>
    <row r="256" spans="1:5" x14ac:dyDescent="0.2">
      <c r="A256" s="70">
        <f>'High Risk Non-Compliant'!B211</f>
        <v>0</v>
      </c>
      <c r="B256" s="400">
        <f>'High Risk Non-Compliant'!C211</f>
        <v>0</v>
      </c>
      <c r="C256" s="400"/>
      <c r="D256" s="67"/>
      <c r="E256" s="67"/>
    </row>
    <row r="257" spans="1:5" x14ac:dyDescent="0.2">
      <c r="A257" s="70">
        <f>'High Risk Non-Compliant'!B212</f>
        <v>0</v>
      </c>
      <c r="B257" s="400">
        <f>'High Risk Non-Compliant'!C212</f>
        <v>0</v>
      </c>
      <c r="C257" s="400"/>
      <c r="D257" s="67"/>
      <c r="E257" s="67"/>
    </row>
    <row r="258" spans="1:5" x14ac:dyDescent="0.2">
      <c r="A258" s="70">
        <f>'High Risk Non-Compliant'!B213</f>
        <v>0</v>
      </c>
      <c r="B258" s="400">
        <f>'High Risk Non-Compliant'!C213</f>
        <v>0</v>
      </c>
      <c r="C258" s="400"/>
      <c r="D258" s="67"/>
      <c r="E258" s="67"/>
    </row>
    <row r="259" spans="1:5" x14ac:dyDescent="0.2">
      <c r="A259" s="70">
        <f>'High Risk Non-Compliant'!B214</f>
        <v>0</v>
      </c>
      <c r="B259" s="400">
        <f>'High Risk Non-Compliant'!C214</f>
        <v>0</v>
      </c>
      <c r="C259" s="400"/>
      <c r="D259" s="67"/>
      <c r="E259" s="67"/>
    </row>
    <row r="260" spans="1:5" x14ac:dyDescent="0.2">
      <c r="A260" s="70">
        <f>'High Risk Non-Compliant'!B215</f>
        <v>0</v>
      </c>
      <c r="B260" s="400">
        <f>'High Risk Non-Compliant'!C215</f>
        <v>0</v>
      </c>
      <c r="C260" s="400"/>
      <c r="D260" s="67"/>
      <c r="E260" s="67"/>
    </row>
    <row r="261" spans="1:5" x14ac:dyDescent="0.2">
      <c r="A261" s="70">
        <f>'High Risk Non-Compliant'!B216</f>
        <v>0</v>
      </c>
      <c r="B261" s="400">
        <f>'High Risk Non-Compliant'!C216</f>
        <v>0</v>
      </c>
      <c r="C261" s="400"/>
      <c r="D261" s="67"/>
      <c r="E261" s="67"/>
    </row>
    <row r="262" spans="1:5" x14ac:dyDescent="0.2">
      <c r="A262" s="70">
        <f>'High Risk Non-Compliant'!B217</f>
        <v>0</v>
      </c>
      <c r="B262" s="400">
        <f>'High Risk Non-Compliant'!C217</f>
        <v>0</v>
      </c>
      <c r="C262" s="400"/>
      <c r="D262" s="67"/>
      <c r="E262" s="67"/>
    </row>
    <row r="263" spans="1:5" x14ac:dyDescent="0.2">
      <c r="A263" s="70">
        <f>'High Risk Non-Compliant'!B218</f>
        <v>0</v>
      </c>
      <c r="B263" s="400">
        <f>'High Risk Non-Compliant'!C218</f>
        <v>0</v>
      </c>
      <c r="C263" s="400"/>
      <c r="D263" s="67"/>
      <c r="E263" s="67"/>
    </row>
    <row r="264" spans="1:5" x14ac:dyDescent="0.2">
      <c r="A264" s="70">
        <f>'High Risk Non-Compliant'!B219</f>
        <v>0</v>
      </c>
      <c r="B264" s="400">
        <f>'High Risk Non-Compliant'!C219</f>
        <v>0</v>
      </c>
      <c r="C264" s="400"/>
      <c r="D264" s="67"/>
      <c r="E264" s="67"/>
    </row>
    <row r="265" spans="1:5" x14ac:dyDescent="0.2">
      <c r="A265" s="70">
        <f>'High Risk Non-Compliant'!B220</f>
        <v>0</v>
      </c>
      <c r="B265" s="400">
        <f>'High Risk Non-Compliant'!C220</f>
        <v>0</v>
      </c>
      <c r="C265" s="400"/>
      <c r="D265" s="67"/>
      <c r="E265" s="67"/>
    </row>
    <row r="266" spans="1:5" ht="58.5" customHeight="1" x14ac:dyDescent="0.2">
      <c r="A266" s="70">
        <f>'High Risk Non-Compliant'!B221</f>
        <v>0</v>
      </c>
      <c r="B266" s="400">
        <f>'High Risk Non-Compliant'!C221</f>
        <v>0</v>
      </c>
      <c r="C266" s="400"/>
      <c r="D266" s="67"/>
      <c r="E266" s="67"/>
    </row>
    <row r="267" spans="1:5" ht="58.5" customHeight="1" x14ac:dyDescent="0.2">
      <c r="A267" s="70">
        <f>'High Risk Non-Compliant'!B222</f>
        <v>0</v>
      </c>
      <c r="B267" s="400">
        <f>'High Risk Non-Compliant'!C222</f>
        <v>0</v>
      </c>
      <c r="C267" s="400"/>
      <c r="D267" s="67"/>
      <c r="E267" s="67"/>
    </row>
    <row r="268" spans="1:5" ht="58.5" customHeight="1" x14ac:dyDescent="0.2">
      <c r="A268" s="70">
        <f>'High Risk Non-Compliant'!B223</f>
        <v>0</v>
      </c>
      <c r="B268" s="400">
        <f>'High Risk Non-Compliant'!C223</f>
        <v>0</v>
      </c>
      <c r="C268" s="400"/>
      <c r="D268" s="67"/>
      <c r="E268" s="67"/>
    </row>
    <row r="269" spans="1:5" ht="58.5" customHeight="1" x14ac:dyDescent="0.2">
      <c r="A269" s="70">
        <f>'High Risk Non-Compliant'!B224</f>
        <v>0</v>
      </c>
      <c r="B269" s="400">
        <f>'High Risk Non-Compliant'!C224</f>
        <v>0</v>
      </c>
      <c r="C269" s="400"/>
      <c r="D269" s="67"/>
      <c r="E269" s="67"/>
    </row>
    <row r="270" spans="1:5" ht="58.5" customHeight="1" x14ac:dyDescent="0.2">
      <c r="A270" s="70">
        <f>'High Risk Non-Compliant'!B225</f>
        <v>0</v>
      </c>
      <c r="B270" s="400">
        <f>'High Risk Non-Compliant'!C225</f>
        <v>0</v>
      </c>
      <c r="C270" s="400"/>
      <c r="D270" s="67"/>
      <c r="E270" s="67"/>
    </row>
    <row r="271" spans="1:5" ht="58.5" customHeight="1" x14ac:dyDescent="0.2">
      <c r="A271" s="70">
        <f>'High Risk Non-Compliant'!B226</f>
        <v>0</v>
      </c>
      <c r="B271" s="400">
        <f>'High Risk Non-Compliant'!C226</f>
        <v>0</v>
      </c>
      <c r="C271" s="400"/>
      <c r="D271" s="67"/>
      <c r="E271" s="67"/>
    </row>
    <row r="272" spans="1:5" ht="58.5" customHeight="1" x14ac:dyDescent="0.2">
      <c r="A272" s="70">
        <f>'High Risk Non-Compliant'!B227</f>
        <v>0</v>
      </c>
      <c r="B272" s="400">
        <f>'High Risk Non-Compliant'!C227</f>
        <v>0</v>
      </c>
      <c r="C272" s="400"/>
      <c r="D272" s="67"/>
      <c r="E272" s="67"/>
    </row>
    <row r="273" spans="1:5" x14ac:dyDescent="0.2">
      <c r="A273" s="70">
        <f>'High Risk Non-Compliant'!B228</f>
        <v>0</v>
      </c>
      <c r="B273" s="400">
        <f>'High Risk Non-Compliant'!C228</f>
        <v>0</v>
      </c>
      <c r="C273" s="400"/>
      <c r="D273" s="67"/>
      <c r="E273" s="67"/>
    </row>
    <row r="274" spans="1:5" x14ac:dyDescent="0.2">
      <c r="A274" s="70">
        <f>'High Risk Non-Compliant'!B229</f>
        <v>0</v>
      </c>
      <c r="B274" s="400">
        <f>'High Risk Non-Compliant'!C229</f>
        <v>0</v>
      </c>
      <c r="C274" s="400"/>
      <c r="D274" s="67"/>
      <c r="E274" s="67"/>
    </row>
    <row r="275" spans="1:5" x14ac:dyDescent="0.2">
      <c r="A275" s="70">
        <f>'High Risk Non-Compliant'!B230</f>
        <v>0</v>
      </c>
      <c r="B275" s="400">
        <f>'High Risk Non-Compliant'!C230</f>
        <v>0</v>
      </c>
      <c r="C275" s="400"/>
      <c r="D275" s="67"/>
      <c r="E275" s="67"/>
    </row>
    <row r="276" spans="1:5" ht="44.1" customHeight="1" x14ac:dyDescent="0.2">
      <c r="A276" s="70">
        <f>'High Risk Non-Compliant'!B231</f>
        <v>0</v>
      </c>
      <c r="B276" s="400">
        <f>'High Risk Non-Compliant'!C231</f>
        <v>0</v>
      </c>
      <c r="C276" s="400"/>
      <c r="D276" s="67"/>
      <c r="E276" s="67"/>
    </row>
    <row r="277" spans="1:5" ht="44.1" customHeight="1" x14ac:dyDescent="0.2">
      <c r="A277" s="70">
        <f>'High Risk Non-Compliant'!B232</f>
        <v>0</v>
      </c>
      <c r="B277" s="400">
        <f>'High Risk Non-Compliant'!C232</f>
        <v>0</v>
      </c>
      <c r="C277" s="400"/>
      <c r="D277" s="67"/>
      <c r="E277" s="67"/>
    </row>
    <row r="278" spans="1:5" ht="44.1" customHeight="1" x14ac:dyDescent="0.2">
      <c r="A278" s="70">
        <f>'High Risk Non-Compliant'!B233</f>
        <v>0</v>
      </c>
      <c r="B278" s="400">
        <f>'High Risk Non-Compliant'!C233</f>
        <v>0</v>
      </c>
      <c r="C278" s="400"/>
      <c r="D278" s="67"/>
      <c r="E278" s="67"/>
    </row>
    <row r="279" spans="1:5" ht="44.1" customHeight="1" x14ac:dyDescent="0.2">
      <c r="A279" s="70">
        <f>'High Risk Non-Compliant'!B234</f>
        <v>0</v>
      </c>
      <c r="B279" s="400">
        <f>'High Risk Non-Compliant'!C234</f>
        <v>0</v>
      </c>
      <c r="C279" s="400"/>
      <c r="D279" s="67"/>
      <c r="E279" s="67"/>
    </row>
    <row r="280" spans="1:5" ht="44.1" customHeight="1" x14ac:dyDescent="0.2">
      <c r="A280" s="70">
        <f>'High Risk Non-Compliant'!B235</f>
        <v>0</v>
      </c>
      <c r="B280" s="400">
        <f>'High Risk Non-Compliant'!C235</f>
        <v>0</v>
      </c>
      <c r="C280" s="400"/>
      <c r="D280" s="67"/>
      <c r="E280" s="67"/>
    </row>
    <row r="281" spans="1:5" ht="44.1" customHeight="1" x14ac:dyDescent="0.2">
      <c r="A281" s="70">
        <f>'High Risk Non-Compliant'!B236</f>
        <v>0</v>
      </c>
      <c r="B281" s="400">
        <f>'High Risk Non-Compliant'!C236</f>
        <v>0</v>
      </c>
      <c r="C281" s="400"/>
      <c r="D281" s="67"/>
      <c r="E281" s="67"/>
    </row>
    <row r="282" spans="1:5" ht="44.1" customHeight="1" x14ac:dyDescent="0.2">
      <c r="A282" s="70">
        <f>'High Risk Non-Compliant'!B237</f>
        <v>0</v>
      </c>
      <c r="B282" s="400">
        <f>'High Risk Non-Compliant'!C237</f>
        <v>0</v>
      </c>
      <c r="C282" s="400"/>
      <c r="D282" s="67"/>
      <c r="E282" s="67"/>
    </row>
    <row r="283" spans="1:5" ht="29.25" customHeight="1" x14ac:dyDescent="0.2">
      <c r="A283" s="70">
        <f>'High Risk Non-Compliant'!B238</f>
        <v>0</v>
      </c>
      <c r="B283" s="400">
        <f>'High Risk Non-Compliant'!C238</f>
        <v>0</v>
      </c>
      <c r="C283" s="400"/>
      <c r="D283" s="67"/>
      <c r="E283" s="67"/>
    </row>
    <row r="284" spans="1:5" ht="29.25" customHeight="1" x14ac:dyDescent="0.2">
      <c r="A284" s="70">
        <f>'High Risk Non-Compliant'!B239</f>
        <v>0</v>
      </c>
      <c r="B284" s="400">
        <f>'High Risk Non-Compliant'!C239</f>
        <v>0</v>
      </c>
      <c r="C284" s="400"/>
      <c r="D284" s="67"/>
      <c r="E284" s="67"/>
    </row>
    <row r="285" spans="1:5" ht="29.25" customHeight="1" x14ac:dyDescent="0.2">
      <c r="A285" s="70">
        <f>'High Risk Non-Compliant'!B240</f>
        <v>0</v>
      </c>
      <c r="B285" s="400">
        <f>'High Risk Non-Compliant'!C240</f>
        <v>0</v>
      </c>
      <c r="C285" s="400"/>
      <c r="D285" s="67"/>
      <c r="E285" s="67"/>
    </row>
    <row r="286" spans="1:5" x14ac:dyDescent="0.2">
      <c r="A286" s="70">
        <f>'High Risk Non-Compliant'!B241</f>
        <v>0</v>
      </c>
      <c r="B286" s="400">
        <f>'High Risk Non-Compliant'!C241</f>
        <v>0</v>
      </c>
      <c r="C286" s="400"/>
      <c r="D286" s="67"/>
      <c r="E286" s="67"/>
    </row>
    <row r="287" spans="1:5" x14ac:dyDescent="0.2">
      <c r="A287" s="70">
        <f>'High Risk Non-Compliant'!B242</f>
        <v>0</v>
      </c>
      <c r="B287" s="400">
        <f>'High Risk Non-Compliant'!C242</f>
        <v>0</v>
      </c>
      <c r="C287" s="400"/>
      <c r="D287" s="67"/>
      <c r="E287" s="67"/>
    </row>
    <row r="288" spans="1:5" ht="44.1" customHeight="1" x14ac:dyDescent="0.2">
      <c r="A288" s="70">
        <f>'High Risk Non-Compliant'!B243</f>
        <v>0</v>
      </c>
      <c r="B288" s="400">
        <f>'High Risk Non-Compliant'!C243</f>
        <v>0</v>
      </c>
      <c r="C288" s="400"/>
      <c r="D288" s="67"/>
      <c r="E288" s="67"/>
    </row>
    <row r="289" spans="1:5" ht="44.1" customHeight="1" x14ac:dyDescent="0.2">
      <c r="A289" s="70">
        <f>'High Risk Non-Compliant'!B244</f>
        <v>0</v>
      </c>
      <c r="B289" s="400">
        <f>'High Risk Non-Compliant'!C244</f>
        <v>0</v>
      </c>
      <c r="C289" s="400"/>
      <c r="D289" s="67"/>
      <c r="E289" s="67"/>
    </row>
    <row r="290" spans="1:5" ht="87.75" customHeight="1" x14ac:dyDescent="0.2">
      <c r="A290" s="70">
        <f>'High Risk Non-Compliant'!B245</f>
        <v>0</v>
      </c>
      <c r="B290" s="400">
        <f>'High Risk Non-Compliant'!C245</f>
        <v>0</v>
      </c>
      <c r="C290" s="400"/>
      <c r="D290" s="67"/>
      <c r="E290" s="67"/>
    </row>
    <row r="291" spans="1:5" ht="73.349999999999994" customHeight="1" x14ac:dyDescent="0.2">
      <c r="A291" s="70">
        <f>'High Risk Non-Compliant'!B246</f>
        <v>0</v>
      </c>
      <c r="B291" s="400">
        <f>'High Risk Non-Compliant'!C246</f>
        <v>0</v>
      </c>
      <c r="C291" s="400"/>
      <c r="D291" s="67"/>
      <c r="E291" s="67"/>
    </row>
    <row r="292" spans="1:5" ht="73.349999999999994" customHeight="1" x14ac:dyDescent="0.2">
      <c r="A292" s="70">
        <f>'High Risk Non-Compliant'!B247</f>
        <v>0</v>
      </c>
      <c r="B292" s="400">
        <f>'High Risk Non-Compliant'!C247</f>
        <v>0</v>
      </c>
      <c r="C292" s="400"/>
      <c r="D292" s="67"/>
      <c r="E292" s="67"/>
    </row>
    <row r="293" spans="1:5" ht="44.1" customHeight="1" x14ac:dyDescent="0.2">
      <c r="A293" s="70">
        <f>'High Risk Non-Compliant'!B248</f>
        <v>0</v>
      </c>
      <c r="B293" s="400">
        <f>'High Risk Non-Compliant'!C248</f>
        <v>0</v>
      </c>
      <c r="C293" s="400"/>
      <c r="D293" s="67"/>
      <c r="E293" s="67"/>
    </row>
    <row r="294" spans="1:5" ht="29.25" customHeight="1" x14ac:dyDescent="0.2">
      <c r="A294" s="70">
        <f>'High Risk Non-Compliant'!B249</f>
        <v>0</v>
      </c>
      <c r="B294" s="400">
        <f>'High Risk Non-Compliant'!C249</f>
        <v>0</v>
      </c>
      <c r="C294" s="400"/>
      <c r="D294" s="67"/>
      <c r="E294" s="67"/>
    </row>
    <row r="295" spans="1:5" ht="29.25" customHeight="1" x14ac:dyDescent="0.2">
      <c r="A295" s="70">
        <f>'High Risk Non-Compliant'!B250</f>
        <v>0</v>
      </c>
      <c r="B295" s="400">
        <f>'High Risk Non-Compliant'!C250</f>
        <v>0</v>
      </c>
      <c r="C295" s="400"/>
      <c r="D295" s="67"/>
      <c r="E295" s="67"/>
    </row>
    <row r="296" spans="1:5" ht="29.25" customHeight="1" x14ac:dyDescent="0.2">
      <c r="A296" s="70">
        <f>'High Risk Non-Compliant'!B251</f>
        <v>0</v>
      </c>
      <c r="B296" s="400">
        <f>'High Risk Non-Compliant'!C251</f>
        <v>0</v>
      </c>
      <c r="C296" s="400"/>
      <c r="D296" s="67"/>
      <c r="E296" s="67"/>
    </row>
    <row r="297" spans="1:5" ht="44.1" customHeight="1" x14ac:dyDescent="0.2">
      <c r="A297" s="70">
        <f>'High Risk Non-Compliant'!B252</f>
        <v>0</v>
      </c>
      <c r="B297" s="400">
        <f>'High Risk Non-Compliant'!C252</f>
        <v>0</v>
      </c>
      <c r="C297" s="400"/>
      <c r="D297" s="67"/>
      <c r="E297" s="67"/>
    </row>
    <row r="298" spans="1:5" ht="29.25" customHeight="1" x14ac:dyDescent="0.2">
      <c r="A298" s="70">
        <f>'High Risk Non-Compliant'!B253</f>
        <v>0</v>
      </c>
      <c r="B298" s="400">
        <f>'High Risk Non-Compliant'!C253</f>
        <v>0</v>
      </c>
      <c r="C298" s="400"/>
      <c r="D298" s="67"/>
      <c r="E298" s="67"/>
    </row>
    <row r="299" spans="1:5" ht="73.349999999999994" customHeight="1" x14ac:dyDescent="0.2">
      <c r="A299" s="70">
        <f>'High Risk Non-Compliant'!B254</f>
        <v>0</v>
      </c>
      <c r="B299" s="400">
        <f>'High Risk Non-Compliant'!C254</f>
        <v>0</v>
      </c>
      <c r="C299" s="400"/>
      <c r="D299" s="67"/>
      <c r="E299" s="67"/>
    </row>
    <row r="300" spans="1:5" ht="58.5" customHeight="1" x14ac:dyDescent="0.2">
      <c r="A300" s="70">
        <f>'High Risk Non-Compliant'!B255</f>
        <v>0</v>
      </c>
      <c r="B300" s="400">
        <f>'High Risk Non-Compliant'!C255</f>
        <v>0</v>
      </c>
      <c r="C300" s="400"/>
      <c r="D300" s="67"/>
      <c r="E300" s="67"/>
    </row>
    <row r="301" spans="1:5" ht="73.349999999999994" customHeight="1" x14ac:dyDescent="0.2">
      <c r="A301" s="70">
        <f>'High Risk Non-Compliant'!B256</f>
        <v>0</v>
      </c>
      <c r="B301" s="400">
        <f>'High Risk Non-Compliant'!C256</f>
        <v>0</v>
      </c>
      <c r="C301" s="400"/>
      <c r="D301" s="67"/>
      <c r="E301" s="67"/>
    </row>
    <row r="302" spans="1:5" ht="87.75" customHeight="1" x14ac:dyDescent="0.2">
      <c r="A302" s="70">
        <f>'High Risk Non-Compliant'!B257</f>
        <v>0</v>
      </c>
      <c r="B302" s="400">
        <f>'High Risk Non-Compliant'!C257</f>
        <v>0</v>
      </c>
      <c r="C302" s="400"/>
      <c r="D302" s="67"/>
      <c r="E302" s="67"/>
    </row>
    <row r="303" spans="1:5" ht="29.25" customHeight="1" x14ac:dyDescent="0.2">
      <c r="A303" s="70">
        <f>'High Risk Non-Compliant'!B258</f>
        <v>0</v>
      </c>
      <c r="B303" s="400">
        <f>'High Risk Non-Compliant'!C258</f>
        <v>0</v>
      </c>
      <c r="C303" s="400"/>
      <c r="D303" s="67"/>
      <c r="E303" s="67"/>
    </row>
    <row r="304" spans="1:5" ht="29.25" customHeight="1" x14ac:dyDescent="0.2">
      <c r="A304" s="70">
        <f>'High Risk Non-Compliant'!B259</f>
        <v>0</v>
      </c>
      <c r="B304" s="400">
        <f>'High Risk Non-Compliant'!C259</f>
        <v>0</v>
      </c>
      <c r="C304" s="400"/>
      <c r="D304" s="67"/>
      <c r="E304" s="67"/>
    </row>
    <row r="305" spans="1:6" ht="29.25" customHeight="1" x14ac:dyDescent="0.2">
      <c r="A305" s="70">
        <f>'High Risk Non-Compliant'!B260</f>
        <v>0</v>
      </c>
      <c r="B305" s="400">
        <f>'High Risk Non-Compliant'!C260</f>
        <v>0</v>
      </c>
      <c r="C305" s="400"/>
      <c r="D305" s="67"/>
      <c r="E305" s="67"/>
    </row>
    <row r="306" spans="1:6" ht="29.25" customHeight="1" x14ac:dyDescent="0.2">
      <c r="A306" s="70">
        <f>'High Risk Non-Compliant'!B261</f>
        <v>0</v>
      </c>
      <c r="B306" s="400">
        <f>'High Risk Non-Compliant'!C261</f>
        <v>0</v>
      </c>
      <c r="C306" s="400"/>
      <c r="D306" s="67"/>
      <c r="E306" s="67"/>
    </row>
    <row r="307" spans="1:6" ht="29.25" customHeight="1" x14ac:dyDescent="0.2">
      <c r="A307" s="70">
        <f>'High Risk Non-Compliant'!B262</f>
        <v>0</v>
      </c>
      <c r="B307" s="400">
        <f>'High Risk Non-Compliant'!C262</f>
        <v>0</v>
      </c>
      <c r="C307" s="400"/>
      <c r="D307" s="67"/>
      <c r="E307" s="67"/>
    </row>
    <row r="308" spans="1:6" ht="44.1" customHeight="1" x14ac:dyDescent="0.2">
      <c r="A308" s="70">
        <f>'High Risk Non-Compliant'!B263</f>
        <v>0</v>
      </c>
      <c r="B308" s="400">
        <f>'High Risk Non-Compliant'!C263</f>
        <v>0</v>
      </c>
      <c r="C308" s="400"/>
      <c r="D308" s="67"/>
      <c r="E308" s="67"/>
    </row>
    <row r="309" spans="1:6" ht="29.25" customHeight="1" x14ac:dyDescent="0.2">
      <c r="A309" s="70">
        <f>'High Risk Non-Compliant'!B264</f>
        <v>0</v>
      </c>
      <c r="B309" s="400">
        <f>'High Risk Non-Compliant'!C264</f>
        <v>0</v>
      </c>
      <c r="C309" s="400"/>
      <c r="D309" s="67"/>
      <c r="E309" s="67"/>
    </row>
    <row r="310" spans="1:6" x14ac:dyDescent="0.2">
      <c r="A310" s="70">
        <f>'High Risk Non-Compliant'!B265</f>
        <v>0</v>
      </c>
      <c r="B310" s="400">
        <f>'High Risk Non-Compliant'!C265</f>
        <v>0</v>
      </c>
      <c r="C310" s="400"/>
      <c r="D310" s="67"/>
      <c r="E310" s="67"/>
    </row>
    <row r="311" spans="1:6" x14ac:dyDescent="0.2">
      <c r="A311" s="70">
        <f>'High Risk Non-Compliant'!B266</f>
        <v>0</v>
      </c>
      <c r="B311" s="400">
        <f>'High Risk Non-Compliant'!C266</f>
        <v>0</v>
      </c>
      <c r="C311" s="400"/>
      <c r="D311" s="67"/>
      <c r="E311" s="67"/>
    </row>
    <row r="312" spans="1:6" ht="44.1" customHeight="1" x14ac:dyDescent="0.2">
      <c r="A312" s="70">
        <f>'High Risk Non-Compliant'!B267</f>
        <v>0</v>
      </c>
      <c r="B312" s="400">
        <f>'High Risk Non-Compliant'!C267</f>
        <v>0</v>
      </c>
      <c r="C312" s="400"/>
      <c r="D312" s="67"/>
      <c r="E312" s="67"/>
    </row>
    <row r="313" spans="1:6" ht="44.1" customHeight="1" x14ac:dyDescent="0.2">
      <c r="A313" s="70">
        <f>'High Risk Non-Compliant'!B268</f>
        <v>0</v>
      </c>
      <c r="B313" s="400">
        <f>'High Risk Non-Compliant'!C268</f>
        <v>0</v>
      </c>
      <c r="C313" s="400"/>
      <c r="D313" s="67"/>
      <c r="E313" s="67"/>
    </row>
    <row r="314" spans="1:6" ht="44.1" customHeight="1" x14ac:dyDescent="0.2">
      <c r="A314" s="70">
        <f>'High Risk Non-Compliant'!B269</f>
        <v>0</v>
      </c>
      <c r="B314" s="400">
        <f>'High Risk Non-Compliant'!C269</f>
        <v>0</v>
      </c>
      <c r="C314" s="400"/>
      <c r="D314" s="67"/>
      <c r="E314" s="67"/>
    </row>
    <row r="315" spans="1:6" ht="44.1" customHeight="1" x14ac:dyDescent="0.2">
      <c r="A315" s="70">
        <f>'High Risk Non-Compliant'!B270</f>
        <v>0</v>
      </c>
      <c r="B315" s="400">
        <f>'High Risk Non-Compliant'!C270</f>
        <v>0</v>
      </c>
      <c r="C315" s="400"/>
      <c r="D315" s="67"/>
      <c r="E315" s="67"/>
    </row>
    <row r="316" spans="1:6" ht="29.25" customHeight="1" x14ac:dyDescent="0.2">
      <c r="A316" s="70">
        <f>'High Risk Non-Compliant'!B271</f>
        <v>0</v>
      </c>
      <c r="B316" s="400">
        <f>'High Risk Non-Compliant'!C271</f>
        <v>0</v>
      </c>
      <c r="C316" s="400"/>
      <c r="D316" s="67"/>
      <c r="E316" s="67"/>
    </row>
    <row r="317" spans="1:6" ht="29.25" customHeight="1" x14ac:dyDescent="0.2">
      <c r="A317" s="70">
        <f>'High Risk Non-Compliant'!B272</f>
        <v>0</v>
      </c>
      <c r="B317" s="400">
        <f>'High Risk Non-Compliant'!C272</f>
        <v>0</v>
      </c>
      <c r="C317" s="400"/>
      <c r="D317" s="67"/>
      <c r="E317" s="67"/>
      <c r="F317" s="273" t="s">
        <v>3233</v>
      </c>
    </row>
    <row r="318" spans="1:6" x14ac:dyDescent="0.2">
      <c r="A318" s="273" t="s">
        <v>3238</v>
      </c>
    </row>
  </sheetData>
  <mergeCells count="277">
    <mergeCell ref="B56:C56"/>
    <mergeCell ref="B57:C57"/>
    <mergeCell ref="B58:C58"/>
    <mergeCell ref="B53:C53"/>
    <mergeCell ref="B54:C54"/>
    <mergeCell ref="B55:C55"/>
    <mergeCell ref="B50:C50"/>
    <mergeCell ref="B51:C51"/>
    <mergeCell ref="B52:C52"/>
    <mergeCell ref="B65:C65"/>
    <mergeCell ref="B66:C66"/>
    <mergeCell ref="B67:C67"/>
    <mergeCell ref="B62:C62"/>
    <mergeCell ref="B63:C63"/>
    <mergeCell ref="B64:C64"/>
    <mergeCell ref="B59:C59"/>
    <mergeCell ref="B60:C60"/>
    <mergeCell ref="B61:C61"/>
    <mergeCell ref="B74:C74"/>
    <mergeCell ref="B75:C75"/>
    <mergeCell ref="B76:C76"/>
    <mergeCell ref="B71:C71"/>
    <mergeCell ref="B72:C72"/>
    <mergeCell ref="B73:C73"/>
    <mergeCell ref="B68:C68"/>
    <mergeCell ref="B69:C69"/>
    <mergeCell ref="B70:C70"/>
    <mergeCell ref="B83:C83"/>
    <mergeCell ref="B84:C84"/>
    <mergeCell ref="B85:C85"/>
    <mergeCell ref="B80:C80"/>
    <mergeCell ref="B81:C81"/>
    <mergeCell ref="B82:C82"/>
    <mergeCell ref="B77:C77"/>
    <mergeCell ref="B78:C78"/>
    <mergeCell ref="B79:C79"/>
    <mergeCell ref="B92:C92"/>
    <mergeCell ref="B93:C93"/>
    <mergeCell ref="B94:C94"/>
    <mergeCell ref="B89:C89"/>
    <mergeCell ref="B90:C90"/>
    <mergeCell ref="B91:C91"/>
    <mergeCell ref="B86:C86"/>
    <mergeCell ref="B87:C87"/>
    <mergeCell ref="B88:C88"/>
    <mergeCell ref="B101:C101"/>
    <mergeCell ref="B102:C102"/>
    <mergeCell ref="B103:C103"/>
    <mergeCell ref="B98:C98"/>
    <mergeCell ref="B99:C99"/>
    <mergeCell ref="B100:C100"/>
    <mergeCell ref="B95:C95"/>
    <mergeCell ref="B96:C96"/>
    <mergeCell ref="B97:C97"/>
    <mergeCell ref="B110:C110"/>
    <mergeCell ref="B111:C111"/>
    <mergeCell ref="B112:C112"/>
    <mergeCell ref="B107:C107"/>
    <mergeCell ref="B108:C108"/>
    <mergeCell ref="B109:C109"/>
    <mergeCell ref="B104:C104"/>
    <mergeCell ref="B105:C105"/>
    <mergeCell ref="B106:C106"/>
    <mergeCell ref="B119:C119"/>
    <mergeCell ref="B120:C120"/>
    <mergeCell ref="B121:C121"/>
    <mergeCell ref="B116:C116"/>
    <mergeCell ref="B117:C117"/>
    <mergeCell ref="B118:C118"/>
    <mergeCell ref="B113:C113"/>
    <mergeCell ref="B114:C114"/>
    <mergeCell ref="B115:C115"/>
    <mergeCell ref="B128:C128"/>
    <mergeCell ref="B129:C129"/>
    <mergeCell ref="B130:C130"/>
    <mergeCell ref="B125:C125"/>
    <mergeCell ref="B126:C126"/>
    <mergeCell ref="B127:C127"/>
    <mergeCell ref="B122:C122"/>
    <mergeCell ref="B123:C123"/>
    <mergeCell ref="B124:C124"/>
    <mergeCell ref="B137:C137"/>
    <mergeCell ref="B138:C138"/>
    <mergeCell ref="B139:C139"/>
    <mergeCell ref="B134:C134"/>
    <mergeCell ref="B135:C135"/>
    <mergeCell ref="B136:C136"/>
    <mergeCell ref="B131:C131"/>
    <mergeCell ref="B132:C132"/>
    <mergeCell ref="B133:C133"/>
    <mergeCell ref="B146:C146"/>
    <mergeCell ref="B147:C147"/>
    <mergeCell ref="B148:C148"/>
    <mergeCell ref="B143:C143"/>
    <mergeCell ref="B144:C144"/>
    <mergeCell ref="B145:C145"/>
    <mergeCell ref="B140:C140"/>
    <mergeCell ref="B141:C141"/>
    <mergeCell ref="B142:C142"/>
    <mergeCell ref="B155:C155"/>
    <mergeCell ref="B156:C156"/>
    <mergeCell ref="B157:C157"/>
    <mergeCell ref="B152:C152"/>
    <mergeCell ref="B153:C153"/>
    <mergeCell ref="B154:C154"/>
    <mergeCell ref="B149:C149"/>
    <mergeCell ref="B150:C150"/>
    <mergeCell ref="B151:C151"/>
    <mergeCell ref="B164:C164"/>
    <mergeCell ref="B165:C165"/>
    <mergeCell ref="B166:C166"/>
    <mergeCell ref="B161:C161"/>
    <mergeCell ref="B162:C162"/>
    <mergeCell ref="B163:C163"/>
    <mergeCell ref="B158:C158"/>
    <mergeCell ref="B159:C159"/>
    <mergeCell ref="B160:C160"/>
    <mergeCell ref="B173:C173"/>
    <mergeCell ref="B174:C174"/>
    <mergeCell ref="B175:C175"/>
    <mergeCell ref="B170:C170"/>
    <mergeCell ref="B171:C171"/>
    <mergeCell ref="B172:C172"/>
    <mergeCell ref="B167:C167"/>
    <mergeCell ref="B168:C168"/>
    <mergeCell ref="B169:C169"/>
    <mergeCell ref="B182:C182"/>
    <mergeCell ref="B183:C183"/>
    <mergeCell ref="B184:C184"/>
    <mergeCell ref="B179:C179"/>
    <mergeCell ref="B180:C180"/>
    <mergeCell ref="B181:C181"/>
    <mergeCell ref="B176:C176"/>
    <mergeCell ref="B177:C177"/>
    <mergeCell ref="B178:C178"/>
    <mergeCell ref="B191:C191"/>
    <mergeCell ref="B192:C192"/>
    <mergeCell ref="B193:C193"/>
    <mergeCell ref="B188:C188"/>
    <mergeCell ref="B189:C189"/>
    <mergeCell ref="B190:C190"/>
    <mergeCell ref="B185:C185"/>
    <mergeCell ref="B186:C186"/>
    <mergeCell ref="B187:C187"/>
    <mergeCell ref="B200:C200"/>
    <mergeCell ref="B201:C201"/>
    <mergeCell ref="B202:C202"/>
    <mergeCell ref="B197:C197"/>
    <mergeCell ref="B198:C198"/>
    <mergeCell ref="B199:C199"/>
    <mergeCell ref="B194:C194"/>
    <mergeCell ref="B195:C195"/>
    <mergeCell ref="B196:C196"/>
    <mergeCell ref="B209:C209"/>
    <mergeCell ref="B210:C210"/>
    <mergeCell ref="B211:C211"/>
    <mergeCell ref="B206:C206"/>
    <mergeCell ref="B207:C207"/>
    <mergeCell ref="B208:C208"/>
    <mergeCell ref="B203:C203"/>
    <mergeCell ref="B204:C204"/>
    <mergeCell ref="B205:C205"/>
    <mergeCell ref="B218:C218"/>
    <mergeCell ref="B219:C219"/>
    <mergeCell ref="B220:C220"/>
    <mergeCell ref="B215:C215"/>
    <mergeCell ref="B216:C216"/>
    <mergeCell ref="B217:C217"/>
    <mergeCell ref="B212:C212"/>
    <mergeCell ref="B213:C213"/>
    <mergeCell ref="B214:C214"/>
    <mergeCell ref="B227:C227"/>
    <mergeCell ref="B228:C228"/>
    <mergeCell ref="B229:C229"/>
    <mergeCell ref="B224:C224"/>
    <mergeCell ref="B225:C225"/>
    <mergeCell ref="B226:C226"/>
    <mergeCell ref="B221:C221"/>
    <mergeCell ref="B222:C222"/>
    <mergeCell ref="B223:C223"/>
    <mergeCell ref="B236:C236"/>
    <mergeCell ref="B237:C237"/>
    <mergeCell ref="B238:C238"/>
    <mergeCell ref="B233:C233"/>
    <mergeCell ref="B234:C234"/>
    <mergeCell ref="B235:C235"/>
    <mergeCell ref="B230:C230"/>
    <mergeCell ref="B231:C231"/>
    <mergeCell ref="B232:C232"/>
    <mergeCell ref="B245:C245"/>
    <mergeCell ref="B246:C246"/>
    <mergeCell ref="B247:C247"/>
    <mergeCell ref="B242:C242"/>
    <mergeCell ref="B243:C243"/>
    <mergeCell ref="B244:C244"/>
    <mergeCell ref="B239:C239"/>
    <mergeCell ref="B240:C240"/>
    <mergeCell ref="B241:C241"/>
    <mergeCell ref="B254:C254"/>
    <mergeCell ref="B255:C255"/>
    <mergeCell ref="B256:C256"/>
    <mergeCell ref="B251:C251"/>
    <mergeCell ref="B252:C252"/>
    <mergeCell ref="B253:C253"/>
    <mergeCell ref="B248:C248"/>
    <mergeCell ref="B249:C249"/>
    <mergeCell ref="B250:C250"/>
    <mergeCell ref="B263:C263"/>
    <mergeCell ref="B264:C264"/>
    <mergeCell ref="B265:C265"/>
    <mergeCell ref="B260:C260"/>
    <mergeCell ref="B261:C261"/>
    <mergeCell ref="B262:C262"/>
    <mergeCell ref="B257:C257"/>
    <mergeCell ref="B258:C258"/>
    <mergeCell ref="B259:C259"/>
    <mergeCell ref="B272:C272"/>
    <mergeCell ref="B273:C273"/>
    <mergeCell ref="B274:C274"/>
    <mergeCell ref="B269:C269"/>
    <mergeCell ref="B270:C270"/>
    <mergeCell ref="B271:C271"/>
    <mergeCell ref="B266:C266"/>
    <mergeCell ref="B267:C267"/>
    <mergeCell ref="B268:C268"/>
    <mergeCell ref="B281:C281"/>
    <mergeCell ref="B282:C282"/>
    <mergeCell ref="B283:C283"/>
    <mergeCell ref="B278:C278"/>
    <mergeCell ref="B279:C279"/>
    <mergeCell ref="B280:C280"/>
    <mergeCell ref="B275:C275"/>
    <mergeCell ref="B276:C276"/>
    <mergeCell ref="B277:C277"/>
    <mergeCell ref="B290:C290"/>
    <mergeCell ref="B291:C291"/>
    <mergeCell ref="B292:C292"/>
    <mergeCell ref="B287:C287"/>
    <mergeCell ref="B288:C288"/>
    <mergeCell ref="B289:C289"/>
    <mergeCell ref="B284:C284"/>
    <mergeCell ref="B285:C285"/>
    <mergeCell ref="B286:C286"/>
    <mergeCell ref="B304:C304"/>
    <mergeCell ref="B299:C299"/>
    <mergeCell ref="B300:C300"/>
    <mergeCell ref="B301:C301"/>
    <mergeCell ref="B296:C296"/>
    <mergeCell ref="B297:C297"/>
    <mergeCell ref="B298:C298"/>
    <mergeCell ref="B293:C293"/>
    <mergeCell ref="B294:C294"/>
    <mergeCell ref="B295:C295"/>
    <mergeCell ref="A47:E47"/>
    <mergeCell ref="A48:C48"/>
    <mergeCell ref="D48:E48"/>
    <mergeCell ref="A2:D2"/>
    <mergeCell ref="A3:E3"/>
    <mergeCell ref="B5:E5"/>
    <mergeCell ref="B4:C4"/>
    <mergeCell ref="D4:E4"/>
    <mergeCell ref="B317:C317"/>
    <mergeCell ref="B49:C49"/>
    <mergeCell ref="B314:C314"/>
    <mergeCell ref="B315:C315"/>
    <mergeCell ref="B316:C316"/>
    <mergeCell ref="B311:C311"/>
    <mergeCell ref="B312:C312"/>
    <mergeCell ref="B313:C313"/>
    <mergeCell ref="B308:C308"/>
    <mergeCell ref="B309:C309"/>
    <mergeCell ref="B310:C310"/>
    <mergeCell ref="B305:C305"/>
    <mergeCell ref="B306:C306"/>
    <mergeCell ref="B307:C307"/>
    <mergeCell ref="B302:C302"/>
    <mergeCell ref="B303:C303"/>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defaultColWidth="8.5" defaultRowHeight="15" x14ac:dyDescent="0.2"/>
  <sheetData>
    <row r="1" spans="1:2" ht="60" x14ac:dyDescent="0.2">
      <c r="A1" s="35" t="s">
        <v>337</v>
      </c>
      <c r="B1" s="36" t="s">
        <v>338</v>
      </c>
    </row>
    <row r="2" spans="1:2" ht="75" x14ac:dyDescent="0.2">
      <c r="A2" s="35" t="s">
        <v>339</v>
      </c>
      <c r="B2" s="36" t="s">
        <v>340</v>
      </c>
    </row>
    <row r="3" spans="1:2" ht="75" x14ac:dyDescent="0.2">
      <c r="A3" s="35" t="s">
        <v>341</v>
      </c>
      <c r="B3" s="36" t="s">
        <v>342</v>
      </c>
    </row>
    <row r="4" spans="1:2" ht="45" x14ac:dyDescent="0.2">
      <c r="A4" s="35" t="s">
        <v>343</v>
      </c>
      <c r="B4" s="36" t="s">
        <v>344</v>
      </c>
    </row>
    <row r="5" spans="1:2" ht="45" x14ac:dyDescent="0.2">
      <c r="A5" s="35" t="s">
        <v>345</v>
      </c>
      <c r="B5" s="36" t="s">
        <v>346</v>
      </c>
    </row>
    <row r="6" spans="1:2" ht="75" x14ac:dyDescent="0.2">
      <c r="A6" s="35" t="s">
        <v>347</v>
      </c>
      <c r="B6" s="36" t="s">
        <v>348</v>
      </c>
    </row>
    <row r="7" spans="1:2" ht="75" x14ac:dyDescent="0.2">
      <c r="A7" s="35" t="s">
        <v>349</v>
      </c>
      <c r="B7" s="36" t="s">
        <v>350</v>
      </c>
    </row>
    <row r="8" spans="1:2" ht="45" x14ac:dyDescent="0.2">
      <c r="A8" s="35" t="s">
        <v>351</v>
      </c>
      <c r="B8" s="36" t="s">
        <v>352</v>
      </c>
    </row>
    <row r="9" spans="1:2" ht="30" x14ac:dyDescent="0.2">
      <c r="A9" s="35" t="s">
        <v>353</v>
      </c>
      <c r="B9" s="36" t="s">
        <v>354</v>
      </c>
    </row>
    <row r="10" spans="1:2" x14ac:dyDescent="0.2">
      <c r="A10" s="35" t="s">
        <v>355</v>
      </c>
      <c r="B10" s="36" t="s">
        <v>356</v>
      </c>
    </row>
    <row r="11" spans="1:2" ht="75" x14ac:dyDescent="0.2">
      <c r="A11" s="35" t="s">
        <v>357</v>
      </c>
      <c r="B11" s="36" t="s">
        <v>358</v>
      </c>
    </row>
    <row r="12" spans="1:2" ht="60" x14ac:dyDescent="0.2">
      <c r="A12" s="35" t="s">
        <v>359</v>
      </c>
      <c r="B12" s="36" t="s">
        <v>360</v>
      </c>
    </row>
    <row r="13" spans="1:2" ht="90" x14ac:dyDescent="0.2">
      <c r="A13" s="35" t="s">
        <v>361</v>
      </c>
      <c r="B13" s="36" t="s">
        <v>362</v>
      </c>
    </row>
    <row r="14" spans="1:2" ht="30" x14ac:dyDescent="0.2">
      <c r="A14" s="35" t="s">
        <v>363</v>
      </c>
      <c r="B14" s="36" t="s">
        <v>364</v>
      </c>
    </row>
    <row r="15" spans="1:2" ht="105" x14ac:dyDescent="0.2">
      <c r="A15" s="35" t="s">
        <v>365</v>
      </c>
      <c r="B15" s="36" t="s">
        <v>366</v>
      </c>
    </row>
    <row r="16" spans="1:2" ht="30" x14ac:dyDescent="0.2">
      <c r="A16" s="35" t="s">
        <v>367</v>
      </c>
      <c r="B16" s="36" t="s">
        <v>368</v>
      </c>
    </row>
    <row r="17" spans="1:2" ht="30" x14ac:dyDescent="0.2">
      <c r="A17" s="35" t="s">
        <v>369</v>
      </c>
      <c r="B17" s="36" t="s">
        <v>370</v>
      </c>
    </row>
    <row r="18" spans="1:2" ht="45" x14ac:dyDescent="0.2">
      <c r="A18" s="35" t="s">
        <v>371</v>
      </c>
      <c r="B18" s="36" t="s">
        <v>372</v>
      </c>
    </row>
    <row r="19" spans="1:2" ht="30" x14ac:dyDescent="0.2">
      <c r="A19" s="35" t="s">
        <v>373</v>
      </c>
      <c r="B19" s="36" t="s">
        <v>374</v>
      </c>
    </row>
    <row r="20" spans="1:2" ht="60" x14ac:dyDescent="0.2">
      <c r="A20" s="35" t="s">
        <v>375</v>
      </c>
      <c r="B20" s="36" t="s">
        <v>376</v>
      </c>
    </row>
    <row r="21" spans="1:2" ht="60" x14ac:dyDescent="0.2">
      <c r="A21" s="35" t="s">
        <v>377</v>
      </c>
      <c r="B21" s="36" t="s">
        <v>378</v>
      </c>
    </row>
    <row r="22" spans="1:2" ht="30" x14ac:dyDescent="0.2">
      <c r="A22" s="35" t="s">
        <v>379</v>
      </c>
      <c r="B22" s="36" t="s">
        <v>380</v>
      </c>
    </row>
    <row r="23" spans="1:2" ht="60" x14ac:dyDescent="0.2">
      <c r="A23" s="35" t="s">
        <v>381</v>
      </c>
      <c r="B23" s="36" t="s">
        <v>382</v>
      </c>
    </row>
    <row r="24" spans="1:2" ht="30" x14ac:dyDescent="0.2">
      <c r="A24" s="35" t="s">
        <v>383</v>
      </c>
      <c r="B24" s="36" t="s">
        <v>384</v>
      </c>
    </row>
    <row r="25" spans="1:2" ht="45" x14ac:dyDescent="0.2">
      <c r="A25" s="35" t="s">
        <v>385</v>
      </c>
      <c r="B25" s="36" t="s">
        <v>386</v>
      </c>
    </row>
    <row r="26" spans="1:2" ht="45" x14ac:dyDescent="0.2">
      <c r="A26" s="35" t="s">
        <v>387</v>
      </c>
      <c r="B26" s="36" t="s">
        <v>388</v>
      </c>
    </row>
    <row r="27" spans="1:2" ht="75" x14ac:dyDescent="0.2">
      <c r="A27" s="35" t="s">
        <v>389</v>
      </c>
      <c r="B27" s="36" t="s">
        <v>390</v>
      </c>
    </row>
    <row r="28" spans="1:2" ht="75" x14ac:dyDescent="0.2">
      <c r="A28" s="35" t="s">
        <v>391</v>
      </c>
      <c r="B28" s="36" t="s">
        <v>392</v>
      </c>
    </row>
    <row r="29" spans="1:2" ht="60" x14ac:dyDescent="0.2">
      <c r="A29" s="35" t="s">
        <v>393</v>
      </c>
      <c r="B29" s="36" t="s">
        <v>394</v>
      </c>
    </row>
    <row r="30" spans="1:2" ht="75" x14ac:dyDescent="0.2">
      <c r="A30" s="35" t="s">
        <v>395</v>
      </c>
      <c r="B30" s="36" t="s">
        <v>396</v>
      </c>
    </row>
    <row r="31" spans="1:2" ht="105" x14ac:dyDescent="0.2">
      <c r="A31" s="35" t="s">
        <v>397</v>
      </c>
      <c r="B31" s="36" t="s">
        <v>398</v>
      </c>
    </row>
    <row r="32" spans="1:2" ht="60" x14ac:dyDescent="0.2">
      <c r="A32" s="35" t="s">
        <v>399</v>
      </c>
      <c r="B32" s="36" t="s">
        <v>400</v>
      </c>
    </row>
    <row r="33" spans="1:2" ht="75" x14ac:dyDescent="0.2">
      <c r="A33" s="35" t="s">
        <v>401</v>
      </c>
      <c r="B33" s="36" t="s">
        <v>402</v>
      </c>
    </row>
    <row r="34" spans="1:2" ht="90" x14ac:dyDescent="0.2">
      <c r="A34" s="35" t="s">
        <v>403</v>
      </c>
      <c r="B34" s="36" t="s">
        <v>404</v>
      </c>
    </row>
    <row r="35" spans="1:2" ht="45" x14ac:dyDescent="0.2">
      <c r="A35" s="35" t="s">
        <v>405</v>
      </c>
      <c r="B35" s="36" t="s">
        <v>406</v>
      </c>
    </row>
    <row r="36" spans="1:2" ht="60" x14ac:dyDescent="0.2">
      <c r="A36" s="35" t="s">
        <v>407</v>
      </c>
      <c r="B36" s="36" t="s">
        <v>408</v>
      </c>
    </row>
    <row r="37" spans="1:2" ht="45" x14ac:dyDescent="0.2">
      <c r="A37" s="35" t="s">
        <v>409</v>
      </c>
      <c r="B37" s="36" t="s">
        <v>410</v>
      </c>
    </row>
    <row r="38" spans="1:2" ht="60" x14ac:dyDescent="0.2">
      <c r="A38" s="35" t="s">
        <v>411</v>
      </c>
      <c r="B38" s="36" t="s">
        <v>412</v>
      </c>
    </row>
    <row r="39" spans="1:2" ht="75" x14ac:dyDescent="0.2">
      <c r="A39" s="35" t="s">
        <v>413</v>
      </c>
      <c r="B39" s="36" t="s">
        <v>414</v>
      </c>
    </row>
    <row r="40" spans="1:2" ht="75" x14ac:dyDescent="0.2">
      <c r="A40" s="35" t="s">
        <v>415</v>
      </c>
      <c r="B40" s="36" t="s">
        <v>416</v>
      </c>
    </row>
    <row r="41" spans="1:2" ht="45" x14ac:dyDescent="0.2">
      <c r="A41" s="35" t="s">
        <v>417</v>
      </c>
      <c r="B41" s="36" t="s">
        <v>418</v>
      </c>
    </row>
    <row r="42" spans="1:2" ht="45" x14ac:dyDescent="0.2">
      <c r="A42" s="35" t="s">
        <v>419</v>
      </c>
      <c r="B42" s="36" t="s">
        <v>420</v>
      </c>
    </row>
    <row r="43" spans="1:2" ht="45" x14ac:dyDescent="0.2">
      <c r="A43" s="35" t="s">
        <v>421</v>
      </c>
      <c r="B43" s="36" t="s">
        <v>422</v>
      </c>
    </row>
    <row r="44" spans="1:2" ht="60" x14ac:dyDescent="0.2">
      <c r="A44" s="35" t="s">
        <v>423</v>
      </c>
      <c r="B44" s="36" t="s">
        <v>424</v>
      </c>
    </row>
    <row r="45" spans="1:2" ht="90" x14ac:dyDescent="0.2">
      <c r="A45" s="35" t="s">
        <v>425</v>
      </c>
      <c r="B45" s="36" t="s">
        <v>426</v>
      </c>
    </row>
    <row r="46" spans="1:2" ht="45" x14ac:dyDescent="0.2">
      <c r="A46" s="35" t="s">
        <v>427</v>
      </c>
      <c r="B46" s="36" t="s">
        <v>428</v>
      </c>
    </row>
    <row r="47" spans="1:2" ht="60" x14ac:dyDescent="0.2">
      <c r="A47" s="35" t="s">
        <v>429</v>
      </c>
      <c r="B47" s="36" t="s">
        <v>430</v>
      </c>
    </row>
    <row r="48" spans="1:2" ht="45" x14ac:dyDescent="0.2">
      <c r="A48" s="35" t="s">
        <v>431</v>
      </c>
      <c r="B48" s="36" t="s">
        <v>432</v>
      </c>
    </row>
    <row r="49" spans="1:2" ht="30" x14ac:dyDescent="0.2">
      <c r="A49" s="35" t="s">
        <v>433</v>
      </c>
      <c r="B49" s="36" t="s">
        <v>434</v>
      </c>
    </row>
    <row r="50" spans="1:2" ht="30" x14ac:dyDescent="0.2">
      <c r="A50" s="35" t="s">
        <v>435</v>
      </c>
      <c r="B50" s="36" t="s">
        <v>436</v>
      </c>
    </row>
    <row r="51" spans="1:2" ht="45" x14ac:dyDescent="0.2">
      <c r="A51" s="35" t="s">
        <v>437</v>
      </c>
      <c r="B51" s="36" t="s">
        <v>438</v>
      </c>
    </row>
    <row r="52" spans="1:2" ht="30" x14ac:dyDescent="0.2">
      <c r="A52" s="35" t="s">
        <v>439</v>
      </c>
      <c r="B52" s="36" t="s">
        <v>440</v>
      </c>
    </row>
    <row r="53" spans="1:2" ht="75" x14ac:dyDescent="0.2">
      <c r="A53" s="35" t="s">
        <v>441</v>
      </c>
      <c r="B53" s="36" t="s">
        <v>442</v>
      </c>
    </row>
    <row r="54" spans="1:2" ht="75" x14ac:dyDescent="0.2">
      <c r="A54" s="35" t="s">
        <v>443</v>
      </c>
      <c r="B54" s="36" t="s">
        <v>444</v>
      </c>
    </row>
    <row r="55" spans="1:2" ht="45" x14ac:dyDescent="0.2">
      <c r="A55" s="35" t="s">
        <v>445</v>
      </c>
      <c r="B55" s="36" t="s">
        <v>446</v>
      </c>
    </row>
    <row r="56" spans="1:2" ht="60" x14ac:dyDescent="0.2">
      <c r="A56" s="35" t="s">
        <v>447</v>
      </c>
      <c r="B56" s="36" t="s">
        <v>448</v>
      </c>
    </row>
    <row r="57" spans="1:2" ht="75" x14ac:dyDescent="0.2">
      <c r="A57" s="35" t="s">
        <v>449</v>
      </c>
      <c r="B57" s="36" t="s">
        <v>450</v>
      </c>
    </row>
    <row r="58" spans="1:2" ht="45" x14ac:dyDescent="0.2">
      <c r="A58" s="35" t="s">
        <v>451</v>
      </c>
      <c r="B58" s="36" t="s">
        <v>452</v>
      </c>
    </row>
    <row r="59" spans="1:2" ht="45" x14ac:dyDescent="0.2">
      <c r="A59" s="35" t="s">
        <v>453</v>
      </c>
      <c r="B59" s="36" t="s">
        <v>454</v>
      </c>
    </row>
    <row r="60" spans="1:2" ht="135" x14ac:dyDescent="0.2">
      <c r="A60" s="35" t="s">
        <v>455</v>
      </c>
      <c r="B60" s="36" t="s">
        <v>456</v>
      </c>
    </row>
    <row r="61" spans="1:2" ht="45" x14ac:dyDescent="0.2">
      <c r="A61" s="35" t="s">
        <v>457</v>
      </c>
      <c r="B61" s="36" t="s">
        <v>458</v>
      </c>
    </row>
    <row r="62" spans="1:2" ht="30" x14ac:dyDescent="0.2">
      <c r="A62" s="35" t="s">
        <v>459</v>
      </c>
      <c r="B62" s="36" t="s">
        <v>460</v>
      </c>
    </row>
    <row r="63" spans="1:2" ht="30" x14ac:dyDescent="0.2">
      <c r="A63" s="35" t="s">
        <v>461</v>
      </c>
      <c r="B63" s="36" t="s">
        <v>462</v>
      </c>
    </row>
    <row r="64" spans="1:2" ht="60" x14ac:dyDescent="0.2">
      <c r="A64" s="35" t="s">
        <v>463</v>
      </c>
      <c r="B64" s="36" t="s">
        <v>464</v>
      </c>
    </row>
    <row r="65" spans="1:2" ht="60" x14ac:dyDescent="0.2">
      <c r="A65" s="35" t="s">
        <v>465</v>
      </c>
      <c r="B65" s="36" t="s">
        <v>466</v>
      </c>
    </row>
    <row r="66" spans="1:2" ht="45" x14ac:dyDescent="0.2">
      <c r="A66" s="35" t="s">
        <v>467</v>
      </c>
      <c r="B66" s="36" t="s">
        <v>468</v>
      </c>
    </row>
    <row r="67" spans="1:2" ht="75" x14ac:dyDescent="0.2">
      <c r="A67" s="35" t="s">
        <v>469</v>
      </c>
      <c r="B67" s="36" t="s">
        <v>470</v>
      </c>
    </row>
    <row r="68" spans="1:2" ht="75" x14ac:dyDescent="0.2">
      <c r="A68" s="35" t="s">
        <v>471</v>
      </c>
      <c r="B68" s="36" t="s">
        <v>472</v>
      </c>
    </row>
    <row r="69" spans="1:2" ht="60" x14ac:dyDescent="0.2">
      <c r="A69" s="35" t="s">
        <v>473</v>
      </c>
      <c r="B69" s="36" t="s">
        <v>474</v>
      </c>
    </row>
    <row r="70" spans="1:2" ht="60" x14ac:dyDescent="0.2">
      <c r="A70" s="35" t="s">
        <v>475</v>
      </c>
      <c r="B70" s="36" t="s">
        <v>476</v>
      </c>
    </row>
    <row r="71" spans="1:2" ht="30" x14ac:dyDescent="0.2">
      <c r="A71" s="35" t="s">
        <v>477</v>
      </c>
      <c r="B71" s="36" t="s">
        <v>478</v>
      </c>
    </row>
    <row r="72" spans="1:2" ht="45" x14ac:dyDescent="0.2">
      <c r="A72" s="35" t="s">
        <v>479</v>
      </c>
      <c r="B72" s="36" t="s">
        <v>480</v>
      </c>
    </row>
    <row r="73" spans="1:2" ht="45" x14ac:dyDescent="0.2">
      <c r="A73" s="35" t="s">
        <v>481</v>
      </c>
      <c r="B73" s="36" t="s">
        <v>482</v>
      </c>
    </row>
    <row r="74" spans="1:2" ht="90" x14ac:dyDescent="0.2">
      <c r="A74" s="35" t="s">
        <v>483</v>
      </c>
      <c r="B74" s="36" t="s">
        <v>484</v>
      </c>
    </row>
    <row r="75" spans="1:2" ht="60" x14ac:dyDescent="0.2">
      <c r="A75" s="35" t="s">
        <v>485</v>
      </c>
      <c r="B75" s="36" t="s">
        <v>486</v>
      </c>
    </row>
    <row r="76" spans="1:2" ht="45" x14ac:dyDescent="0.2">
      <c r="A76" s="35" t="s">
        <v>487</v>
      </c>
      <c r="B76" s="36" t="s">
        <v>488</v>
      </c>
    </row>
    <row r="77" spans="1:2" ht="75" x14ac:dyDescent="0.2">
      <c r="A77" s="35" t="s">
        <v>489</v>
      </c>
      <c r="B77" s="36" t="s">
        <v>490</v>
      </c>
    </row>
    <row r="78" spans="1:2" ht="120" x14ac:dyDescent="0.2">
      <c r="A78" s="35" t="s">
        <v>491</v>
      </c>
      <c r="B78" s="36" t="s">
        <v>492</v>
      </c>
    </row>
    <row r="79" spans="1:2" ht="75" x14ac:dyDescent="0.2">
      <c r="A79" s="35" t="s">
        <v>493</v>
      </c>
      <c r="B79" s="36" t="s">
        <v>494</v>
      </c>
    </row>
    <row r="80" spans="1:2" ht="75" x14ac:dyDescent="0.2">
      <c r="A80" s="35" t="s">
        <v>495</v>
      </c>
      <c r="B80" s="36" t="s">
        <v>496</v>
      </c>
    </row>
    <row r="81" spans="1:2" ht="45" x14ac:dyDescent="0.2">
      <c r="A81" s="35" t="s">
        <v>497</v>
      </c>
      <c r="B81" s="36" t="s">
        <v>498</v>
      </c>
    </row>
    <row r="82" spans="1:2" ht="75" x14ac:dyDescent="0.2">
      <c r="A82" s="35" t="s">
        <v>499</v>
      </c>
      <c r="B82" s="36" t="s">
        <v>500</v>
      </c>
    </row>
    <row r="83" spans="1:2" ht="105" x14ac:dyDescent="0.2">
      <c r="A83" s="35" t="s">
        <v>501</v>
      </c>
      <c r="B83" s="36" t="s">
        <v>502</v>
      </c>
    </row>
    <row r="84" spans="1:2" ht="75" x14ac:dyDescent="0.2">
      <c r="A84" s="35" t="s">
        <v>503</v>
      </c>
      <c r="B84" s="36" t="s">
        <v>504</v>
      </c>
    </row>
    <row r="85" spans="1:2" ht="75" x14ac:dyDescent="0.2">
      <c r="A85" s="35" t="s">
        <v>505</v>
      </c>
      <c r="B85" s="36" t="s">
        <v>506</v>
      </c>
    </row>
    <row r="86" spans="1:2" ht="75" x14ac:dyDescent="0.2">
      <c r="A86" s="35" t="s">
        <v>507</v>
      </c>
      <c r="B86" s="36" t="s">
        <v>508</v>
      </c>
    </row>
    <row r="87" spans="1:2" ht="60" x14ac:dyDescent="0.2">
      <c r="A87" s="35" t="s">
        <v>509</v>
      </c>
      <c r="B87" s="36" t="s">
        <v>510</v>
      </c>
    </row>
    <row r="88" spans="1:2" ht="45" x14ac:dyDescent="0.2">
      <c r="A88" s="35" t="s">
        <v>511</v>
      </c>
      <c r="B88" s="36" t="s">
        <v>512</v>
      </c>
    </row>
    <row r="89" spans="1:2" ht="45" x14ac:dyDescent="0.2">
      <c r="A89" s="35" t="s">
        <v>513</v>
      </c>
      <c r="B89" s="36" t="s">
        <v>514</v>
      </c>
    </row>
    <row r="90" spans="1:2" ht="45" x14ac:dyDescent="0.2">
      <c r="A90" s="35" t="s">
        <v>515</v>
      </c>
      <c r="B90" s="36" t="s">
        <v>516</v>
      </c>
    </row>
    <row r="91" spans="1:2" ht="90" x14ac:dyDescent="0.2">
      <c r="A91" s="35" t="s">
        <v>517</v>
      </c>
      <c r="B91" s="36" t="s">
        <v>518</v>
      </c>
    </row>
    <row r="92" spans="1:2" ht="90" x14ac:dyDescent="0.2">
      <c r="A92" s="35" t="s">
        <v>519</v>
      </c>
      <c r="B92" s="36" t="s">
        <v>520</v>
      </c>
    </row>
    <row r="93" spans="1:2" ht="105" x14ac:dyDescent="0.2">
      <c r="A93" s="35" t="s">
        <v>521</v>
      </c>
      <c r="B93" s="36" t="s">
        <v>522</v>
      </c>
    </row>
    <row r="94" spans="1:2" ht="60" x14ac:dyDescent="0.2">
      <c r="A94" s="35" t="s">
        <v>523</v>
      </c>
      <c r="B94" s="36" t="s">
        <v>524</v>
      </c>
    </row>
    <row r="95" spans="1:2" ht="60" x14ac:dyDescent="0.2">
      <c r="A95" s="35" t="s">
        <v>525</v>
      </c>
      <c r="B95" s="36" t="s">
        <v>526</v>
      </c>
    </row>
    <row r="96" spans="1:2" ht="60" x14ac:dyDescent="0.2">
      <c r="A96" s="35" t="s">
        <v>527</v>
      </c>
      <c r="B96" s="36" t="s">
        <v>528</v>
      </c>
    </row>
    <row r="97" spans="1:2" ht="60" x14ac:dyDescent="0.2">
      <c r="A97" s="35" t="s">
        <v>529</v>
      </c>
      <c r="B97" s="36" t="s">
        <v>530</v>
      </c>
    </row>
    <row r="98" spans="1:2" ht="75" x14ac:dyDescent="0.2">
      <c r="A98" s="35" t="s">
        <v>531</v>
      </c>
      <c r="B98" s="36" t="s">
        <v>532</v>
      </c>
    </row>
    <row r="99" spans="1:2" ht="105" x14ac:dyDescent="0.2">
      <c r="A99" s="35" t="s">
        <v>533</v>
      </c>
      <c r="B99" s="36" t="s">
        <v>534</v>
      </c>
    </row>
    <row r="100" spans="1:2" ht="75" x14ac:dyDescent="0.2">
      <c r="A100" s="35" t="s">
        <v>535</v>
      </c>
      <c r="B100" s="36" t="s">
        <v>536</v>
      </c>
    </row>
    <row r="101" spans="1:2" ht="75" x14ac:dyDescent="0.2">
      <c r="A101" s="35" t="s">
        <v>537</v>
      </c>
      <c r="B101" s="36" t="s">
        <v>538</v>
      </c>
    </row>
    <row r="102" spans="1:2" ht="45" x14ac:dyDescent="0.2">
      <c r="A102" s="35" t="s">
        <v>539</v>
      </c>
      <c r="B102" s="36" t="s">
        <v>540</v>
      </c>
    </row>
    <row r="103" spans="1:2" ht="60" x14ac:dyDescent="0.2">
      <c r="A103" s="35" t="s">
        <v>541</v>
      </c>
      <c r="B103" s="36" t="s">
        <v>542</v>
      </c>
    </row>
    <row r="104" spans="1:2" ht="75" x14ac:dyDescent="0.2">
      <c r="A104" s="35" t="s">
        <v>543</v>
      </c>
      <c r="B104" s="36" t="s">
        <v>544</v>
      </c>
    </row>
    <row r="105" spans="1:2" ht="90" x14ac:dyDescent="0.2">
      <c r="A105" s="35" t="s">
        <v>545</v>
      </c>
      <c r="B105" s="36" t="s">
        <v>546</v>
      </c>
    </row>
    <row r="106" spans="1:2" ht="90" x14ac:dyDescent="0.2">
      <c r="A106" s="35" t="s">
        <v>547</v>
      </c>
      <c r="B106" s="36" t="s">
        <v>548</v>
      </c>
    </row>
    <row r="107" spans="1:2" ht="120" x14ac:dyDescent="0.2">
      <c r="A107" s="35" t="s">
        <v>549</v>
      </c>
      <c r="B107" s="36" t="s">
        <v>550</v>
      </c>
    </row>
    <row r="108" spans="1:2" ht="45" x14ac:dyDescent="0.2">
      <c r="A108" s="35" t="s">
        <v>551</v>
      </c>
      <c r="B108" s="36" t="s">
        <v>552</v>
      </c>
    </row>
    <row r="109" spans="1:2" ht="30" x14ac:dyDescent="0.2">
      <c r="A109" s="35" t="s">
        <v>553</v>
      </c>
      <c r="B109" s="36" t="s">
        <v>554</v>
      </c>
    </row>
    <row r="110" spans="1:2" ht="120" x14ac:dyDescent="0.2">
      <c r="A110" s="35" t="s">
        <v>555</v>
      </c>
      <c r="B110" s="36" t="s">
        <v>556</v>
      </c>
    </row>
    <row r="111" spans="1:2" ht="75" x14ac:dyDescent="0.2">
      <c r="A111" s="35" t="s">
        <v>557</v>
      </c>
      <c r="B111" s="36" t="s">
        <v>558</v>
      </c>
    </row>
    <row r="112" spans="1:2" ht="75" x14ac:dyDescent="0.2">
      <c r="A112" s="35" t="s">
        <v>559</v>
      </c>
      <c r="B112" s="36" t="s">
        <v>560</v>
      </c>
    </row>
    <row r="113" spans="1:2" ht="90" x14ac:dyDescent="0.2">
      <c r="A113" s="35" t="s">
        <v>561</v>
      </c>
      <c r="B113" s="36" t="s">
        <v>562</v>
      </c>
    </row>
    <row r="114" spans="1:2" ht="45" x14ac:dyDescent="0.2">
      <c r="A114" s="35" t="s">
        <v>563</v>
      </c>
      <c r="B114" s="36" t="s">
        <v>564</v>
      </c>
    </row>
    <row r="115" spans="1:2" ht="28.5" x14ac:dyDescent="0.2">
      <c r="A115" s="244" t="s">
        <v>565</v>
      </c>
      <c r="B115" s="245" t="s">
        <v>566</v>
      </c>
    </row>
    <row r="116" spans="1:2" ht="30" x14ac:dyDescent="0.2">
      <c r="A116" s="33" t="s">
        <v>567</v>
      </c>
      <c r="B116" s="245" t="s">
        <v>568</v>
      </c>
    </row>
    <row r="117" spans="1:2" ht="42.75" x14ac:dyDescent="0.2">
      <c r="A117" s="246" t="s">
        <v>569</v>
      </c>
      <c r="B117" s="245" t="s">
        <v>570</v>
      </c>
    </row>
    <row r="118" spans="1:2" ht="57" x14ac:dyDescent="0.2">
      <c r="A118" s="246" t="s">
        <v>571</v>
      </c>
      <c r="B118" s="245" t="s">
        <v>572</v>
      </c>
    </row>
    <row r="119" spans="1:2" x14ac:dyDescent="0.2">
      <c r="A119" s="34" t="s">
        <v>573</v>
      </c>
      <c r="B119" s="38" t="s">
        <v>574</v>
      </c>
    </row>
    <row r="120" spans="1:2" x14ac:dyDescent="0.2">
      <c r="A120" s="34" t="s">
        <v>575</v>
      </c>
      <c r="B120" s="38" t="s">
        <v>576</v>
      </c>
    </row>
    <row r="121" spans="1:2" x14ac:dyDescent="0.2">
      <c r="A121" s="34" t="s">
        <v>577</v>
      </c>
      <c r="B121" s="37" t="s">
        <v>578</v>
      </c>
    </row>
    <row r="122" spans="1:2" x14ac:dyDescent="0.2">
      <c r="A122" s="34" t="s">
        <v>579</v>
      </c>
      <c r="B122" s="37" t="s">
        <v>580</v>
      </c>
    </row>
    <row r="123" spans="1:2" x14ac:dyDescent="0.2">
      <c r="A123" s="34" t="s">
        <v>581</v>
      </c>
      <c r="B123" s="38" t="s">
        <v>582</v>
      </c>
    </row>
    <row r="124" spans="1:2" x14ac:dyDescent="0.2">
      <c r="A124" s="34" t="s">
        <v>583</v>
      </c>
      <c r="B124" s="38" t="s">
        <v>584</v>
      </c>
    </row>
    <row r="125" spans="1:2" x14ac:dyDescent="0.2">
      <c r="A125" s="34" t="s">
        <v>585</v>
      </c>
      <c r="B125" s="37" t="s">
        <v>586</v>
      </c>
    </row>
    <row r="126" spans="1:2" x14ac:dyDescent="0.2">
      <c r="A126" s="34" t="s">
        <v>587</v>
      </c>
      <c r="B126" s="38" t="s">
        <v>588</v>
      </c>
    </row>
    <row r="127" spans="1:2" x14ac:dyDescent="0.2">
      <c r="A127" s="34" t="s">
        <v>589</v>
      </c>
      <c r="B127" s="37" t="s">
        <v>590</v>
      </c>
    </row>
    <row r="128" spans="1:2" x14ac:dyDescent="0.2">
      <c r="A128" s="34" t="s">
        <v>591</v>
      </c>
      <c r="B128" s="37" t="s">
        <v>592</v>
      </c>
    </row>
    <row r="129" spans="1:2" x14ac:dyDescent="0.2">
      <c r="A129" s="34" t="s">
        <v>593</v>
      </c>
      <c r="B129" s="38" t="s">
        <v>594</v>
      </c>
    </row>
    <row r="130" spans="1:2" x14ac:dyDescent="0.2">
      <c r="A130" s="34" t="s">
        <v>595</v>
      </c>
      <c r="B130" s="38" t="s">
        <v>596</v>
      </c>
    </row>
    <row r="131" spans="1:2" x14ac:dyDescent="0.2">
      <c r="A131" s="34" t="s">
        <v>597</v>
      </c>
      <c r="B131" s="38" t="s">
        <v>598</v>
      </c>
    </row>
    <row r="132" spans="1:2" x14ac:dyDescent="0.2">
      <c r="A132" s="34" t="s">
        <v>599</v>
      </c>
      <c r="B132" s="38" t="s">
        <v>600</v>
      </c>
    </row>
    <row r="133" spans="1:2" x14ac:dyDescent="0.2">
      <c r="A133" s="34" t="s">
        <v>601</v>
      </c>
      <c r="B133" s="37" t="s">
        <v>602</v>
      </c>
    </row>
    <row r="134" spans="1:2" x14ac:dyDescent="0.2">
      <c r="A134" s="34" t="s">
        <v>603</v>
      </c>
      <c r="B134" s="38" t="s">
        <v>604</v>
      </c>
    </row>
    <row r="135" spans="1:2" x14ac:dyDescent="0.2">
      <c r="A135" s="34" t="s">
        <v>605</v>
      </c>
      <c r="B135" s="38" t="s">
        <v>606</v>
      </c>
    </row>
    <row r="136" spans="1:2" x14ac:dyDescent="0.2">
      <c r="A136" s="34" t="s">
        <v>607</v>
      </c>
      <c r="B136" s="38" t="s">
        <v>608</v>
      </c>
    </row>
    <row r="137" spans="1:2" x14ac:dyDescent="0.2">
      <c r="A137" s="34" t="s">
        <v>609</v>
      </c>
      <c r="B137" s="38" t="s">
        <v>610</v>
      </c>
    </row>
    <row r="138" spans="1:2" x14ac:dyDescent="0.2">
      <c r="A138" s="34" t="s">
        <v>611</v>
      </c>
      <c r="B138" s="38" t="s">
        <v>612</v>
      </c>
    </row>
    <row r="139" spans="1:2" x14ac:dyDescent="0.2">
      <c r="A139" s="39" t="s">
        <v>613</v>
      </c>
      <c r="B139" s="39" t="s">
        <v>614</v>
      </c>
    </row>
    <row r="140" spans="1:2" x14ac:dyDescent="0.2">
      <c r="A140" s="39" t="s">
        <v>615</v>
      </c>
      <c r="B140" s="39" t="s">
        <v>616</v>
      </c>
    </row>
    <row r="141" spans="1:2" x14ac:dyDescent="0.2">
      <c r="A141" s="39" t="s">
        <v>617</v>
      </c>
      <c r="B141" s="39" t="s">
        <v>618</v>
      </c>
    </row>
    <row r="142" spans="1:2" x14ac:dyDescent="0.2">
      <c r="A142" s="39" t="s">
        <v>619</v>
      </c>
      <c r="B142" s="39" t="s">
        <v>620</v>
      </c>
    </row>
    <row r="143" spans="1:2" x14ac:dyDescent="0.2">
      <c r="A143" s="39" t="s">
        <v>621</v>
      </c>
      <c r="B143" s="39" t="s">
        <v>622</v>
      </c>
    </row>
    <row r="144" spans="1:2" x14ac:dyDescent="0.2">
      <c r="A144" s="39" t="s">
        <v>623</v>
      </c>
      <c r="B144" s="39" t="s">
        <v>624</v>
      </c>
    </row>
    <row r="145" spans="1:2" x14ac:dyDescent="0.2">
      <c r="A145" s="39" t="s">
        <v>625</v>
      </c>
      <c r="B145" s="39" t="s">
        <v>626</v>
      </c>
    </row>
    <row r="146" spans="1:2" x14ac:dyDescent="0.2">
      <c r="A146" s="39" t="s">
        <v>627</v>
      </c>
      <c r="B146" s="39" t="s">
        <v>628</v>
      </c>
    </row>
    <row r="147" spans="1:2" x14ac:dyDescent="0.2">
      <c r="A147" s="39" t="s">
        <v>629</v>
      </c>
      <c r="B147" s="39" t="s">
        <v>630</v>
      </c>
    </row>
    <row r="148" spans="1:2" x14ac:dyDescent="0.2">
      <c r="A148" s="39" t="s">
        <v>631</v>
      </c>
      <c r="B148" s="39" t="s">
        <v>632</v>
      </c>
    </row>
    <row r="149" spans="1:2" x14ac:dyDescent="0.2">
      <c r="A149" s="39" t="s">
        <v>633</v>
      </c>
      <c r="B149" s="39" t="s">
        <v>634</v>
      </c>
    </row>
    <row r="150" spans="1:2" x14ac:dyDescent="0.2">
      <c r="A150" s="39" t="s">
        <v>635</v>
      </c>
      <c r="B150" s="39" t="s">
        <v>636</v>
      </c>
    </row>
    <row r="151" spans="1:2" x14ac:dyDescent="0.2">
      <c r="A151" s="39" t="s">
        <v>637</v>
      </c>
      <c r="B151" s="39" t="s">
        <v>638</v>
      </c>
    </row>
    <row r="152" spans="1:2" x14ac:dyDescent="0.2">
      <c r="A152" s="39" t="s">
        <v>639</v>
      </c>
      <c r="B152" s="39" t="s">
        <v>640</v>
      </c>
    </row>
    <row r="153" spans="1:2" x14ac:dyDescent="0.2">
      <c r="A153" s="39" t="s">
        <v>641</v>
      </c>
      <c r="B153" s="39" t="s">
        <v>642</v>
      </c>
    </row>
    <row r="154" spans="1:2" x14ac:dyDescent="0.2">
      <c r="A154" s="39" t="s">
        <v>643</v>
      </c>
      <c r="B154" s="39" t="s">
        <v>644</v>
      </c>
    </row>
    <row r="155" spans="1:2" x14ac:dyDescent="0.2">
      <c r="A155" s="39" t="s">
        <v>645</v>
      </c>
      <c r="B155" s="39" t="s">
        <v>646</v>
      </c>
    </row>
    <row r="156" spans="1:2" x14ac:dyDescent="0.2">
      <c r="A156" s="39" t="s">
        <v>647</v>
      </c>
      <c r="B156" s="39" t="s">
        <v>648</v>
      </c>
    </row>
    <row r="157" spans="1:2" x14ac:dyDescent="0.2">
      <c r="A157" s="39" t="s">
        <v>649</v>
      </c>
      <c r="B157" s="39" t="s">
        <v>650</v>
      </c>
    </row>
    <row r="158" spans="1:2" x14ac:dyDescent="0.2">
      <c r="A158" s="39" t="s">
        <v>651</v>
      </c>
      <c r="B158" s="39" t="s">
        <v>652</v>
      </c>
    </row>
    <row r="159" spans="1:2" x14ac:dyDescent="0.2">
      <c r="A159" s="39" t="s">
        <v>653</v>
      </c>
      <c r="B159" s="39" t="s">
        <v>654</v>
      </c>
    </row>
    <row r="160" spans="1:2" x14ac:dyDescent="0.2">
      <c r="A160" s="39" t="s">
        <v>655</v>
      </c>
      <c r="B160" s="39" t="s">
        <v>656</v>
      </c>
    </row>
    <row r="161" spans="1:2" x14ac:dyDescent="0.2">
      <c r="A161" s="39" t="s">
        <v>657</v>
      </c>
      <c r="B161" s="39" t="s">
        <v>658</v>
      </c>
    </row>
    <row r="162" spans="1:2" x14ac:dyDescent="0.2">
      <c r="A162" s="39" t="s">
        <v>659</v>
      </c>
      <c r="B162" s="39" t="s">
        <v>660</v>
      </c>
    </row>
    <row r="163" spans="1:2" x14ac:dyDescent="0.2">
      <c r="A163" s="39" t="s">
        <v>661</v>
      </c>
      <c r="B163" s="39" t="s">
        <v>662</v>
      </c>
    </row>
    <row r="164" spans="1:2" x14ac:dyDescent="0.2">
      <c r="A164" s="39" t="s">
        <v>663</v>
      </c>
      <c r="B164" s="39" t="s">
        <v>664</v>
      </c>
    </row>
    <row r="165" spans="1:2" x14ac:dyDescent="0.2">
      <c r="A165" s="39" t="s">
        <v>665</v>
      </c>
      <c r="B165" s="39" t="s">
        <v>666</v>
      </c>
    </row>
    <row r="166" spans="1:2" x14ac:dyDescent="0.2">
      <c r="A166" s="39" t="s">
        <v>667</v>
      </c>
      <c r="B166" s="39" t="s">
        <v>668</v>
      </c>
    </row>
    <row r="167" spans="1:2" x14ac:dyDescent="0.2">
      <c r="A167" s="39" t="s">
        <v>669</v>
      </c>
      <c r="B167" s="39" t="s">
        <v>670</v>
      </c>
    </row>
    <row r="168" spans="1:2" x14ac:dyDescent="0.2">
      <c r="A168" s="39" t="s">
        <v>671</v>
      </c>
      <c r="B168" s="39" t="s">
        <v>672</v>
      </c>
    </row>
    <row r="169" spans="1:2" x14ac:dyDescent="0.2">
      <c r="A169" s="39" t="s">
        <v>673</v>
      </c>
      <c r="B169" s="39" t="s">
        <v>674</v>
      </c>
    </row>
    <row r="170" spans="1:2" x14ac:dyDescent="0.2">
      <c r="A170" s="39" t="s">
        <v>675</v>
      </c>
      <c r="B170" s="39" t="s">
        <v>676</v>
      </c>
    </row>
    <row r="171" spans="1:2" x14ac:dyDescent="0.2">
      <c r="A171" s="39" t="s">
        <v>677</v>
      </c>
      <c r="B171" s="39" t="s">
        <v>678</v>
      </c>
    </row>
    <row r="172" spans="1:2" x14ac:dyDescent="0.2">
      <c r="A172" s="39" t="s">
        <v>679</v>
      </c>
      <c r="B172" s="39" t="s">
        <v>680</v>
      </c>
    </row>
    <row r="173" spans="1:2" x14ac:dyDescent="0.2">
      <c r="A173" s="39" t="s">
        <v>681</v>
      </c>
      <c r="B173" s="39" t="s">
        <v>682</v>
      </c>
    </row>
    <row r="174" spans="1:2" x14ac:dyDescent="0.2">
      <c r="A174" s="39" t="s">
        <v>683</v>
      </c>
      <c r="B174" s="39" t="s">
        <v>684</v>
      </c>
    </row>
    <row r="175" spans="1:2" x14ac:dyDescent="0.2">
      <c r="A175" s="39" t="s">
        <v>685</v>
      </c>
      <c r="B175" s="39" t="s">
        <v>686</v>
      </c>
    </row>
    <row r="176" spans="1:2" x14ac:dyDescent="0.2">
      <c r="A176" s="39" t="s">
        <v>687</v>
      </c>
      <c r="B176" s="39" t="s">
        <v>688</v>
      </c>
    </row>
    <row r="177" spans="1:2" x14ac:dyDescent="0.2">
      <c r="A177" s="39" t="s">
        <v>689</v>
      </c>
      <c r="B177" s="39" t="s">
        <v>690</v>
      </c>
    </row>
    <row r="178" spans="1:2" x14ac:dyDescent="0.2">
      <c r="A178" s="39" t="s">
        <v>691</v>
      </c>
      <c r="B178" s="39" t="s">
        <v>692</v>
      </c>
    </row>
    <row r="179" spans="1:2" x14ac:dyDescent="0.2">
      <c r="A179" s="39" t="s">
        <v>693</v>
      </c>
      <c r="B179" s="39" t="s">
        <v>694</v>
      </c>
    </row>
    <row r="180" spans="1:2" x14ac:dyDescent="0.2">
      <c r="A180" s="39" t="s">
        <v>695</v>
      </c>
      <c r="B180" s="39" t="s">
        <v>696</v>
      </c>
    </row>
    <row r="181" spans="1:2" x14ac:dyDescent="0.2">
      <c r="A181" s="39" t="s">
        <v>697</v>
      </c>
      <c r="B181" s="39" t="s">
        <v>698</v>
      </c>
    </row>
    <row r="182" spans="1:2" x14ac:dyDescent="0.2">
      <c r="A182" s="39" t="s">
        <v>699</v>
      </c>
      <c r="B182" s="39" t="s">
        <v>700</v>
      </c>
    </row>
    <row r="183" spans="1:2" x14ac:dyDescent="0.2">
      <c r="A183" s="39" t="s">
        <v>701</v>
      </c>
      <c r="B183" s="39" t="s">
        <v>702</v>
      </c>
    </row>
    <row r="184" spans="1:2" x14ac:dyDescent="0.2">
      <c r="A184" s="39" t="s">
        <v>703</v>
      </c>
      <c r="B184" s="39" t="s">
        <v>704</v>
      </c>
    </row>
    <row r="185" spans="1:2" x14ac:dyDescent="0.2">
      <c r="A185" s="39" t="s">
        <v>705</v>
      </c>
      <c r="B185" s="39" t="s">
        <v>706</v>
      </c>
    </row>
    <row r="186" spans="1:2" x14ac:dyDescent="0.2">
      <c r="A186" s="39" t="s">
        <v>707</v>
      </c>
      <c r="B186" s="39" t="s">
        <v>708</v>
      </c>
    </row>
    <row r="187" spans="1:2" x14ac:dyDescent="0.2">
      <c r="A187" s="39" t="s">
        <v>709</v>
      </c>
      <c r="B187" s="39" t="s">
        <v>710</v>
      </c>
    </row>
    <row r="188" spans="1:2" x14ac:dyDescent="0.2">
      <c r="A188" s="39" t="s">
        <v>711</v>
      </c>
      <c r="B188" s="39" t="s">
        <v>712</v>
      </c>
    </row>
    <row r="189" spans="1:2" x14ac:dyDescent="0.2">
      <c r="A189" s="39" t="s">
        <v>713</v>
      </c>
      <c r="B189" s="39" t="s">
        <v>714</v>
      </c>
    </row>
    <row r="190" spans="1:2" x14ac:dyDescent="0.2">
      <c r="A190" s="39" t="s">
        <v>715</v>
      </c>
      <c r="B190" s="39" t="s">
        <v>716</v>
      </c>
    </row>
    <row r="191" spans="1:2" x14ac:dyDescent="0.2">
      <c r="A191" s="39" t="s">
        <v>717</v>
      </c>
      <c r="B191" s="39" t="s">
        <v>718</v>
      </c>
    </row>
    <row r="192" spans="1:2" x14ac:dyDescent="0.2">
      <c r="A192" s="39" t="s">
        <v>719</v>
      </c>
      <c r="B192" s="39" t="s">
        <v>720</v>
      </c>
    </row>
    <row r="193" spans="1:2" x14ac:dyDescent="0.2">
      <c r="A193" s="39" t="s">
        <v>721</v>
      </c>
      <c r="B193" s="39" t="s">
        <v>722</v>
      </c>
    </row>
    <row r="194" spans="1:2" x14ac:dyDescent="0.2">
      <c r="A194" s="39" t="s">
        <v>723</v>
      </c>
      <c r="B194" s="39" t="s">
        <v>724</v>
      </c>
    </row>
    <row r="195" spans="1:2" x14ac:dyDescent="0.2">
      <c r="A195" s="39" t="s">
        <v>725</v>
      </c>
      <c r="B195" s="39" t="s">
        <v>726</v>
      </c>
    </row>
    <row r="196" spans="1:2" x14ac:dyDescent="0.2">
      <c r="A196" s="39" t="s">
        <v>727</v>
      </c>
      <c r="B196" s="39" t="s">
        <v>728</v>
      </c>
    </row>
    <row r="197" spans="1:2" x14ac:dyDescent="0.2">
      <c r="A197" s="39" t="s">
        <v>729</v>
      </c>
      <c r="B197" s="39" t="s">
        <v>730</v>
      </c>
    </row>
    <row r="198" spans="1:2" x14ac:dyDescent="0.2">
      <c r="A198" s="39" t="s">
        <v>731</v>
      </c>
      <c r="B198" s="39" t="s">
        <v>732</v>
      </c>
    </row>
    <row r="199" spans="1:2" x14ac:dyDescent="0.2">
      <c r="A199" s="39" t="s">
        <v>733</v>
      </c>
      <c r="B199" s="39" t="s">
        <v>734</v>
      </c>
    </row>
    <row r="200" spans="1:2" x14ac:dyDescent="0.2">
      <c r="A200" s="39" t="s">
        <v>735</v>
      </c>
      <c r="B200" s="39" t="s">
        <v>736</v>
      </c>
    </row>
    <row r="201" spans="1:2" x14ac:dyDescent="0.2">
      <c r="A201" s="39" t="s">
        <v>737</v>
      </c>
      <c r="B201" s="39" t="s">
        <v>738</v>
      </c>
    </row>
    <row r="202" spans="1:2" x14ac:dyDescent="0.2">
      <c r="A202" s="39" t="s">
        <v>739</v>
      </c>
      <c r="B202" s="39" t="s">
        <v>740</v>
      </c>
    </row>
    <row r="203" spans="1:2" x14ac:dyDescent="0.2">
      <c r="A203" s="39" t="s">
        <v>741</v>
      </c>
      <c r="B203" s="39" t="s">
        <v>742</v>
      </c>
    </row>
    <row r="204" spans="1:2" x14ac:dyDescent="0.2">
      <c r="A204" s="39" t="s">
        <v>743</v>
      </c>
      <c r="B204" s="39" t="s">
        <v>744</v>
      </c>
    </row>
    <row r="205" spans="1:2" x14ac:dyDescent="0.2">
      <c r="A205" s="39" t="s">
        <v>745</v>
      </c>
      <c r="B205" s="39" t="s">
        <v>746</v>
      </c>
    </row>
    <row r="206" spans="1:2" x14ac:dyDescent="0.2">
      <c r="A206" s="39" t="s">
        <v>747</v>
      </c>
      <c r="B206" s="39" t="s">
        <v>748</v>
      </c>
    </row>
    <row r="207" spans="1:2" x14ac:dyDescent="0.2">
      <c r="A207" s="39" t="s">
        <v>749</v>
      </c>
      <c r="B207" s="39" t="s">
        <v>750</v>
      </c>
    </row>
    <row r="208" spans="1:2" x14ac:dyDescent="0.2">
      <c r="A208" s="39" t="s">
        <v>751</v>
      </c>
      <c r="B208" s="39" t="s">
        <v>752</v>
      </c>
    </row>
    <row r="209" spans="1:2" x14ac:dyDescent="0.2">
      <c r="A209" s="39" t="s">
        <v>753</v>
      </c>
      <c r="B209" s="39" t="s">
        <v>754</v>
      </c>
    </row>
    <row r="210" spans="1:2" x14ac:dyDescent="0.2">
      <c r="A210" s="39" t="s">
        <v>755</v>
      </c>
      <c r="B210" s="39" t="s">
        <v>756</v>
      </c>
    </row>
    <row r="211" spans="1:2" x14ac:dyDescent="0.2">
      <c r="A211" s="39" t="s">
        <v>757</v>
      </c>
      <c r="B211" s="39" t="s">
        <v>758</v>
      </c>
    </row>
    <row r="212" spans="1:2" x14ac:dyDescent="0.2">
      <c r="A212" s="39" t="s">
        <v>759</v>
      </c>
      <c r="B212" s="39" t="s">
        <v>760</v>
      </c>
    </row>
    <row r="213" spans="1:2" x14ac:dyDescent="0.2">
      <c r="A213" s="39" t="s">
        <v>761</v>
      </c>
      <c r="B213" s="39" t="s">
        <v>762</v>
      </c>
    </row>
    <row r="214" spans="1:2" x14ac:dyDescent="0.2">
      <c r="A214" s="39" t="s">
        <v>763</v>
      </c>
      <c r="B214" s="39" t="s">
        <v>764</v>
      </c>
    </row>
    <row r="215" spans="1:2" x14ac:dyDescent="0.2">
      <c r="A215" s="39" t="s">
        <v>765</v>
      </c>
      <c r="B215" s="39" t="s">
        <v>766</v>
      </c>
    </row>
    <row r="216" spans="1:2" x14ac:dyDescent="0.2">
      <c r="A216" s="39" t="s">
        <v>767</v>
      </c>
      <c r="B216" s="39" t="s">
        <v>768</v>
      </c>
    </row>
    <row r="217" spans="1:2" x14ac:dyDescent="0.2">
      <c r="A217" s="39" t="s">
        <v>769</v>
      </c>
      <c r="B217" s="39" t="s">
        <v>770</v>
      </c>
    </row>
    <row r="218" spans="1:2" x14ac:dyDescent="0.2">
      <c r="A218" s="39" t="s">
        <v>771</v>
      </c>
      <c r="B218" s="39" t="s">
        <v>772</v>
      </c>
    </row>
    <row r="219" spans="1:2" x14ac:dyDescent="0.2">
      <c r="A219" s="39" t="s">
        <v>773</v>
      </c>
      <c r="B219" s="39" t="s">
        <v>774</v>
      </c>
    </row>
    <row r="220" spans="1:2" x14ac:dyDescent="0.2">
      <c r="A220" s="39" t="s">
        <v>775</v>
      </c>
      <c r="B220" s="39" t="s">
        <v>776</v>
      </c>
    </row>
    <row r="221" spans="1:2" x14ac:dyDescent="0.2">
      <c r="A221" s="39" t="s">
        <v>777</v>
      </c>
      <c r="B221" s="39" t="s">
        <v>778</v>
      </c>
    </row>
    <row r="222" spans="1:2" x14ac:dyDescent="0.2">
      <c r="A222" s="39" t="s">
        <v>779</v>
      </c>
      <c r="B222" s="39" t="s">
        <v>780</v>
      </c>
    </row>
    <row r="223" spans="1:2" x14ac:dyDescent="0.2">
      <c r="A223" s="39" t="s">
        <v>781</v>
      </c>
      <c r="B223" s="39" t="s">
        <v>782</v>
      </c>
    </row>
    <row r="224" spans="1:2" x14ac:dyDescent="0.2">
      <c r="A224" s="39" t="s">
        <v>783</v>
      </c>
      <c r="B224" s="39" t="s">
        <v>784</v>
      </c>
    </row>
    <row r="225" spans="1:2" x14ac:dyDescent="0.2">
      <c r="A225" s="39" t="s">
        <v>785</v>
      </c>
      <c r="B225" s="39" t="s">
        <v>786</v>
      </c>
    </row>
    <row r="226" spans="1:2" x14ac:dyDescent="0.2">
      <c r="A226" s="39" t="s">
        <v>787</v>
      </c>
      <c r="B226" s="39" t="s">
        <v>788</v>
      </c>
    </row>
    <row r="227" spans="1:2" x14ac:dyDescent="0.2">
      <c r="A227" s="39" t="s">
        <v>789</v>
      </c>
      <c r="B227" s="39" t="s">
        <v>790</v>
      </c>
    </row>
    <row r="228" spans="1:2" x14ac:dyDescent="0.2">
      <c r="A228" s="39" t="s">
        <v>791</v>
      </c>
      <c r="B228" s="39" t="s">
        <v>792</v>
      </c>
    </row>
    <row r="229" spans="1:2" x14ac:dyDescent="0.2">
      <c r="A229" s="39" t="s">
        <v>793</v>
      </c>
      <c r="B229" s="39" t="s">
        <v>794</v>
      </c>
    </row>
    <row r="230" spans="1:2" x14ac:dyDescent="0.2">
      <c r="A230" s="39" t="s">
        <v>795</v>
      </c>
      <c r="B230" s="39" t="s">
        <v>796</v>
      </c>
    </row>
    <row r="231" spans="1:2" x14ac:dyDescent="0.2">
      <c r="A231" s="39" t="s">
        <v>797</v>
      </c>
      <c r="B231" s="39" t="s">
        <v>798</v>
      </c>
    </row>
    <row r="232" spans="1:2" x14ac:dyDescent="0.2">
      <c r="A232" s="39" t="s">
        <v>799</v>
      </c>
      <c r="B232" s="39" t="s">
        <v>800</v>
      </c>
    </row>
    <row r="233" spans="1:2" x14ac:dyDescent="0.2">
      <c r="A233" s="39" t="s">
        <v>801</v>
      </c>
      <c r="B233" s="39" t="s">
        <v>802</v>
      </c>
    </row>
    <row r="234" spans="1:2" x14ac:dyDescent="0.2">
      <c r="A234" s="39" t="s">
        <v>803</v>
      </c>
      <c r="B234" s="39" t="s">
        <v>804</v>
      </c>
    </row>
    <row r="235" spans="1:2" x14ac:dyDescent="0.2">
      <c r="A235" s="39" t="s">
        <v>805</v>
      </c>
      <c r="B235" s="39" t="s">
        <v>806</v>
      </c>
    </row>
    <row r="236" spans="1:2" x14ac:dyDescent="0.2">
      <c r="A236" s="39" t="s">
        <v>807</v>
      </c>
      <c r="B236" s="39" t="s">
        <v>808</v>
      </c>
    </row>
    <row r="237" spans="1:2" ht="30" x14ac:dyDescent="0.2">
      <c r="A237" s="33" t="s">
        <v>809</v>
      </c>
      <c r="B237" s="38" t="s">
        <v>810</v>
      </c>
    </row>
    <row r="238" spans="1:2" ht="45" x14ac:dyDescent="0.2">
      <c r="A238" s="33" t="s">
        <v>811</v>
      </c>
      <c r="B238" s="38" t="s">
        <v>812</v>
      </c>
    </row>
    <row r="239" spans="1:2" ht="30" x14ac:dyDescent="0.2">
      <c r="A239" s="33" t="s">
        <v>813</v>
      </c>
      <c r="B239" s="38" t="s">
        <v>814</v>
      </c>
    </row>
    <row r="240" spans="1:2" ht="30" x14ac:dyDescent="0.2">
      <c r="A240" s="33" t="s">
        <v>815</v>
      </c>
      <c r="B240" s="38" t="s">
        <v>816</v>
      </c>
    </row>
    <row r="241" spans="1:2" ht="30" x14ac:dyDescent="0.2">
      <c r="A241" s="33" t="s">
        <v>817</v>
      </c>
      <c r="B241" s="38" t="s">
        <v>818</v>
      </c>
    </row>
    <row r="242" spans="1:2" ht="45" x14ac:dyDescent="0.2">
      <c r="A242" s="33" t="s">
        <v>819</v>
      </c>
      <c r="B242" s="38" t="s">
        <v>820</v>
      </c>
    </row>
    <row r="243" spans="1:2" ht="60" x14ac:dyDescent="0.2">
      <c r="A243" s="33" t="s">
        <v>821</v>
      </c>
      <c r="B243" s="38" t="s">
        <v>822</v>
      </c>
    </row>
    <row r="244" spans="1:2" ht="75" x14ac:dyDescent="0.2">
      <c r="A244" s="33" t="s">
        <v>823</v>
      </c>
      <c r="B244" s="38" t="s">
        <v>824</v>
      </c>
    </row>
    <row r="245" spans="1:2" ht="30" x14ac:dyDescent="0.2">
      <c r="A245" s="33" t="s">
        <v>825</v>
      </c>
      <c r="B245" s="38" t="s">
        <v>826</v>
      </c>
    </row>
    <row r="246" spans="1:2" x14ac:dyDescent="0.2">
      <c r="A246" s="33" t="s">
        <v>827</v>
      </c>
      <c r="B246" s="38" t="s">
        <v>828</v>
      </c>
    </row>
    <row r="247" spans="1:2" x14ac:dyDescent="0.2">
      <c r="A247" s="33" t="s">
        <v>829</v>
      </c>
      <c r="B247" s="38" t="s">
        <v>830</v>
      </c>
    </row>
    <row r="248" spans="1:2" x14ac:dyDescent="0.2">
      <c r="A248" s="33" t="s">
        <v>831</v>
      </c>
      <c r="B248" s="38" t="s">
        <v>832</v>
      </c>
    </row>
    <row r="249" spans="1:2" x14ac:dyDescent="0.2">
      <c r="A249" s="33" t="s">
        <v>833</v>
      </c>
      <c r="B249" s="38" t="s">
        <v>834</v>
      </c>
    </row>
    <row r="250" spans="1:2" x14ac:dyDescent="0.2">
      <c r="A250" s="33" t="s">
        <v>835</v>
      </c>
      <c r="B250" s="38" t="s">
        <v>836</v>
      </c>
    </row>
    <row r="251" spans="1:2" x14ac:dyDescent="0.2">
      <c r="A251" s="33" t="s">
        <v>837</v>
      </c>
      <c r="B251" s="38" t="s">
        <v>838</v>
      </c>
    </row>
    <row r="252" spans="1:2" x14ac:dyDescent="0.2">
      <c r="A252" s="33" t="s">
        <v>839</v>
      </c>
      <c r="B252" s="38" t="s">
        <v>840</v>
      </c>
    </row>
    <row r="253" spans="1:2" x14ac:dyDescent="0.2">
      <c r="A253" s="33" t="s">
        <v>841</v>
      </c>
      <c r="B253" s="38" t="s">
        <v>842</v>
      </c>
    </row>
    <row r="254" spans="1:2" x14ac:dyDescent="0.2">
      <c r="A254" s="33" t="s">
        <v>843</v>
      </c>
      <c r="B254" s="38" t="s">
        <v>844</v>
      </c>
    </row>
    <row r="255" spans="1:2" x14ac:dyDescent="0.2">
      <c r="A255" s="33" t="s">
        <v>845</v>
      </c>
      <c r="B255" s="38" t="s">
        <v>846</v>
      </c>
    </row>
    <row r="256" spans="1:2" x14ac:dyDescent="0.2">
      <c r="A256" s="33" t="s">
        <v>847</v>
      </c>
      <c r="B256" s="38" t="s">
        <v>848</v>
      </c>
    </row>
    <row r="257" spans="1:2" x14ac:dyDescent="0.2">
      <c r="A257" s="33" t="s">
        <v>849</v>
      </c>
      <c r="B257" s="38" t="s">
        <v>850</v>
      </c>
    </row>
    <row r="258" spans="1:2" x14ac:dyDescent="0.2">
      <c r="A258" s="33" t="s">
        <v>851</v>
      </c>
      <c r="B258" s="38" t="s">
        <v>852</v>
      </c>
    </row>
    <row r="259" spans="1:2" x14ac:dyDescent="0.2">
      <c r="A259" s="33" t="s">
        <v>853</v>
      </c>
      <c r="B259" s="38" t="s">
        <v>854</v>
      </c>
    </row>
    <row r="260" spans="1:2" x14ac:dyDescent="0.2">
      <c r="A260" s="33" t="s">
        <v>855</v>
      </c>
      <c r="B260" s="38" t="s">
        <v>856</v>
      </c>
    </row>
    <row r="261" spans="1:2" x14ac:dyDescent="0.2">
      <c r="A261" s="33" t="s">
        <v>857</v>
      </c>
      <c r="B261" s="37" t="s">
        <v>858</v>
      </c>
    </row>
    <row r="262" spans="1:2" x14ac:dyDescent="0.2">
      <c r="A262" s="33" t="s">
        <v>859</v>
      </c>
      <c r="B262" s="37" t="s">
        <v>860</v>
      </c>
    </row>
    <row r="263" spans="1:2" x14ac:dyDescent="0.2">
      <c r="A263" s="33" t="s">
        <v>861</v>
      </c>
      <c r="B263" s="37" t="s">
        <v>862</v>
      </c>
    </row>
    <row r="264" spans="1:2" x14ac:dyDescent="0.2">
      <c r="A264" s="33" t="s">
        <v>863</v>
      </c>
      <c r="B264" s="37" t="s">
        <v>864</v>
      </c>
    </row>
    <row r="265" spans="1:2" x14ac:dyDescent="0.2">
      <c r="A265" s="33" t="s">
        <v>865</v>
      </c>
      <c r="B265" s="37" t="s">
        <v>866</v>
      </c>
    </row>
    <row r="266" spans="1:2" x14ac:dyDescent="0.2">
      <c r="A266" s="33" t="s">
        <v>867</v>
      </c>
      <c r="B266" s="37" t="s">
        <v>868</v>
      </c>
    </row>
    <row r="267" spans="1:2" x14ac:dyDescent="0.2">
      <c r="A267" s="33" t="s">
        <v>869</v>
      </c>
      <c r="B267" s="37" t="s">
        <v>870</v>
      </c>
    </row>
    <row r="268" spans="1:2" x14ac:dyDescent="0.2">
      <c r="A268" s="33" t="s">
        <v>871</v>
      </c>
      <c r="B268" s="37" t="s">
        <v>872</v>
      </c>
    </row>
    <row r="269" spans="1:2" x14ac:dyDescent="0.2">
      <c r="A269" s="33" t="s">
        <v>873</v>
      </c>
      <c r="B269" s="37" t="s">
        <v>874</v>
      </c>
    </row>
    <row r="270" spans="1:2" x14ac:dyDescent="0.2">
      <c r="A270" s="33" t="s">
        <v>875</v>
      </c>
      <c r="B270" s="37" t="s">
        <v>876</v>
      </c>
    </row>
    <row r="271" spans="1:2" x14ac:dyDescent="0.2">
      <c r="A271" s="33" t="s">
        <v>877</v>
      </c>
      <c r="B271" s="37" t="s">
        <v>878</v>
      </c>
    </row>
    <row r="272" spans="1:2" x14ac:dyDescent="0.2">
      <c r="A272" s="33" t="s">
        <v>879</v>
      </c>
      <c r="B272" s="37" t="s">
        <v>880</v>
      </c>
    </row>
    <row r="273" spans="1:2" x14ac:dyDescent="0.2">
      <c r="A273" s="33" t="s">
        <v>881</v>
      </c>
      <c r="B273" s="37" t="s">
        <v>882</v>
      </c>
    </row>
    <row r="274" spans="1:2" x14ac:dyDescent="0.2">
      <c r="A274" s="33" t="s">
        <v>883</v>
      </c>
      <c r="B274" s="37" t="s">
        <v>884</v>
      </c>
    </row>
    <row r="275" spans="1:2" x14ac:dyDescent="0.2">
      <c r="A275" s="33" t="s">
        <v>885</v>
      </c>
      <c r="B275" s="37" t="s">
        <v>886</v>
      </c>
    </row>
    <row r="276" spans="1:2" x14ac:dyDescent="0.2">
      <c r="A276" s="33" t="s">
        <v>887</v>
      </c>
      <c r="B276" s="37" t="s">
        <v>888</v>
      </c>
    </row>
    <row r="277" spans="1:2" x14ac:dyDescent="0.2">
      <c r="A277" s="33" t="s">
        <v>889</v>
      </c>
      <c r="B277" s="37" t="s">
        <v>890</v>
      </c>
    </row>
    <row r="278" spans="1:2" x14ac:dyDescent="0.2">
      <c r="A278" s="33" t="s">
        <v>891</v>
      </c>
      <c r="B278" s="37" t="s">
        <v>892</v>
      </c>
    </row>
    <row r="279" spans="1:2" x14ac:dyDescent="0.2">
      <c r="A279" s="33" t="s">
        <v>893</v>
      </c>
      <c r="B279" s="37" t="s">
        <v>894</v>
      </c>
    </row>
    <row r="280" spans="1:2" x14ac:dyDescent="0.2">
      <c r="A280" s="33" t="s">
        <v>895</v>
      </c>
      <c r="B280" s="37" t="s">
        <v>896</v>
      </c>
    </row>
    <row r="281" spans="1:2" x14ac:dyDescent="0.2">
      <c r="A281" s="33" t="s">
        <v>897</v>
      </c>
      <c r="B281" s="37" t="s">
        <v>898</v>
      </c>
    </row>
    <row r="282" spans="1:2" x14ac:dyDescent="0.2">
      <c r="A282" s="33" t="s">
        <v>899</v>
      </c>
      <c r="B282" s="37" t="s">
        <v>900</v>
      </c>
    </row>
    <row r="283" spans="1:2" x14ac:dyDescent="0.2">
      <c r="A283" s="33" t="s">
        <v>901</v>
      </c>
      <c r="B283" s="37" t="s">
        <v>902</v>
      </c>
    </row>
    <row r="284" spans="1:2" x14ac:dyDescent="0.2">
      <c r="A284" s="33" t="s">
        <v>903</v>
      </c>
      <c r="B284" s="37" t="s">
        <v>904</v>
      </c>
    </row>
    <row r="285" spans="1:2" x14ac:dyDescent="0.2">
      <c r="A285" s="33" t="s">
        <v>905</v>
      </c>
      <c r="B285" s="37" t="s">
        <v>906</v>
      </c>
    </row>
    <row r="286" spans="1:2" x14ac:dyDescent="0.2">
      <c r="A286" s="33" t="s">
        <v>907</v>
      </c>
      <c r="B286" s="37" t="s">
        <v>908</v>
      </c>
    </row>
    <row r="287" spans="1:2" x14ac:dyDescent="0.2">
      <c r="A287" s="33" t="s">
        <v>909</v>
      </c>
      <c r="B287" s="37" t="s">
        <v>910</v>
      </c>
    </row>
    <row r="288" spans="1:2" x14ac:dyDescent="0.2">
      <c r="A288" s="33" t="s">
        <v>911</v>
      </c>
      <c r="B288" s="37" t="s">
        <v>912</v>
      </c>
    </row>
    <row r="289" spans="1:2" x14ac:dyDescent="0.2">
      <c r="A289" s="33" t="s">
        <v>913</v>
      </c>
      <c r="B289" s="37" t="s">
        <v>914</v>
      </c>
    </row>
    <row r="290" spans="1:2" x14ac:dyDescent="0.2">
      <c r="A290" s="33" t="s">
        <v>915</v>
      </c>
      <c r="B290" s="37" t="s">
        <v>916</v>
      </c>
    </row>
    <row r="291" spans="1:2" x14ac:dyDescent="0.2">
      <c r="A291" s="33" t="s">
        <v>917</v>
      </c>
      <c r="B291" s="37" t="s">
        <v>918</v>
      </c>
    </row>
    <row r="292" spans="1:2" x14ac:dyDescent="0.2">
      <c r="A292" s="33" t="s">
        <v>919</v>
      </c>
      <c r="B292" s="37" t="s">
        <v>920</v>
      </c>
    </row>
    <row r="293" spans="1:2" x14ac:dyDescent="0.2">
      <c r="A293" s="33" t="s">
        <v>921</v>
      </c>
      <c r="B293" s="37" t="s">
        <v>922</v>
      </c>
    </row>
    <row r="294" spans="1:2" x14ac:dyDescent="0.2">
      <c r="A294" s="33" t="s">
        <v>923</v>
      </c>
      <c r="B294" s="37" t="s">
        <v>924</v>
      </c>
    </row>
    <row r="295" spans="1:2" x14ac:dyDescent="0.2">
      <c r="A295" s="33" t="s">
        <v>925</v>
      </c>
      <c r="B295" s="37" t="s">
        <v>926</v>
      </c>
    </row>
    <row r="296" spans="1:2" x14ac:dyDescent="0.2">
      <c r="A296" s="33" t="s">
        <v>927</v>
      </c>
      <c r="B296" s="37" t="s">
        <v>928</v>
      </c>
    </row>
    <row r="297" spans="1:2" x14ac:dyDescent="0.2">
      <c r="A297" s="33" t="s">
        <v>929</v>
      </c>
      <c r="B297" s="37" t="s">
        <v>930</v>
      </c>
    </row>
    <row r="298" spans="1:2" x14ac:dyDescent="0.2">
      <c r="A298" s="33" t="s">
        <v>931</v>
      </c>
      <c r="B298" s="37" t="s">
        <v>932</v>
      </c>
    </row>
    <row r="299" spans="1:2" x14ac:dyDescent="0.2">
      <c r="A299" s="33" t="s">
        <v>933</v>
      </c>
      <c r="B299" s="37" t="s">
        <v>934</v>
      </c>
    </row>
    <row r="300" spans="1:2" x14ac:dyDescent="0.2">
      <c r="A300" s="33" t="s">
        <v>935</v>
      </c>
      <c r="B300" s="37" t="s">
        <v>936</v>
      </c>
    </row>
    <row r="301" spans="1:2" x14ac:dyDescent="0.2">
      <c r="A301" s="33" t="s">
        <v>937</v>
      </c>
      <c r="B301" s="37" t="s">
        <v>938</v>
      </c>
    </row>
    <row r="302" spans="1:2" x14ac:dyDescent="0.2">
      <c r="A302" s="33" t="s">
        <v>939</v>
      </c>
      <c r="B302" s="37" t="s">
        <v>940</v>
      </c>
    </row>
    <row r="303" spans="1:2" x14ac:dyDescent="0.2">
      <c r="A303" s="33" t="s">
        <v>941</v>
      </c>
      <c r="B303" s="37" t="s">
        <v>942</v>
      </c>
    </row>
    <row r="304" spans="1:2" x14ac:dyDescent="0.2">
      <c r="A304" s="33" t="s">
        <v>943</v>
      </c>
      <c r="B304" s="37" t="s">
        <v>944</v>
      </c>
    </row>
    <row r="305" spans="1:2" x14ac:dyDescent="0.2">
      <c r="A305" s="33" t="s">
        <v>945</v>
      </c>
      <c r="B305" s="37" t="s">
        <v>946</v>
      </c>
    </row>
    <row r="306" spans="1:2" x14ac:dyDescent="0.2">
      <c r="A306" s="33" t="s">
        <v>947</v>
      </c>
      <c r="B306" s="37" t="s">
        <v>948</v>
      </c>
    </row>
    <row r="307" spans="1:2" x14ac:dyDescent="0.2">
      <c r="A307" s="33" t="s">
        <v>949</v>
      </c>
      <c r="B307" s="37" t="s">
        <v>950</v>
      </c>
    </row>
    <row r="308" spans="1:2" x14ac:dyDescent="0.2">
      <c r="A308" s="33" t="s">
        <v>951</v>
      </c>
      <c r="B308" s="37" t="s">
        <v>952</v>
      </c>
    </row>
    <row r="309" spans="1:2" x14ac:dyDescent="0.2">
      <c r="A309" s="33" t="s">
        <v>953</v>
      </c>
      <c r="B309" s="37" t="s">
        <v>954</v>
      </c>
    </row>
    <row r="310" spans="1:2" x14ac:dyDescent="0.2">
      <c r="A310" s="33" t="s">
        <v>955</v>
      </c>
      <c r="B310" s="37" t="s">
        <v>956</v>
      </c>
    </row>
    <row r="311" spans="1:2" x14ac:dyDescent="0.2">
      <c r="A311" s="33" t="s">
        <v>957</v>
      </c>
      <c r="B311" s="37" t="s">
        <v>958</v>
      </c>
    </row>
    <row r="312" spans="1:2" x14ac:dyDescent="0.2">
      <c r="A312" s="33" t="s">
        <v>959</v>
      </c>
      <c r="B312" s="37" t="s">
        <v>960</v>
      </c>
    </row>
    <row r="313" spans="1:2" x14ac:dyDescent="0.2">
      <c r="A313" s="33" t="s">
        <v>961</v>
      </c>
      <c r="B313" s="37" t="s">
        <v>962</v>
      </c>
    </row>
    <row r="314" spans="1:2" x14ac:dyDescent="0.2">
      <c r="A314" s="33" t="s">
        <v>963</v>
      </c>
      <c r="B314" s="37" t="s">
        <v>964</v>
      </c>
    </row>
    <row r="315" spans="1:2" x14ac:dyDescent="0.2">
      <c r="A315" s="33" t="s">
        <v>965</v>
      </c>
      <c r="B315" s="37" t="s">
        <v>966</v>
      </c>
    </row>
    <row r="316" spans="1:2" x14ac:dyDescent="0.2">
      <c r="A316" s="33" t="s">
        <v>967</v>
      </c>
      <c r="B316" s="37" t="s">
        <v>968</v>
      </c>
    </row>
    <row r="317" spans="1:2" x14ac:dyDescent="0.2">
      <c r="A317" s="33" t="s">
        <v>969</v>
      </c>
      <c r="B317" s="37" t="s">
        <v>970</v>
      </c>
    </row>
    <row r="318" spans="1:2" x14ac:dyDescent="0.2">
      <c r="A318" s="33" t="s">
        <v>971</v>
      </c>
      <c r="B318" s="37" t="s">
        <v>972</v>
      </c>
    </row>
    <row r="319" spans="1:2" x14ac:dyDescent="0.2">
      <c r="A319" s="33" t="s">
        <v>973</v>
      </c>
      <c r="B319" s="37" t="s">
        <v>974</v>
      </c>
    </row>
    <row r="320" spans="1:2" x14ac:dyDescent="0.2">
      <c r="A320" s="33" t="s">
        <v>975</v>
      </c>
      <c r="B320" s="37" t="s">
        <v>976</v>
      </c>
    </row>
    <row r="321" spans="1:2" x14ac:dyDescent="0.2">
      <c r="A321" s="33" t="s">
        <v>977</v>
      </c>
      <c r="B321" s="37" t="s">
        <v>978</v>
      </c>
    </row>
    <row r="322" spans="1:2" x14ac:dyDescent="0.2">
      <c r="A322" s="33" t="s">
        <v>979</v>
      </c>
      <c r="B322" s="37" t="s">
        <v>980</v>
      </c>
    </row>
    <row r="323" spans="1:2" x14ac:dyDescent="0.2">
      <c r="A323" s="33" t="s">
        <v>981</v>
      </c>
      <c r="B323" s="37" t="s">
        <v>982</v>
      </c>
    </row>
    <row r="324" spans="1:2" x14ac:dyDescent="0.2">
      <c r="A324" s="33" t="s">
        <v>983</v>
      </c>
      <c r="B324" s="37" t="s">
        <v>984</v>
      </c>
    </row>
    <row r="325" spans="1:2" x14ac:dyDescent="0.2">
      <c r="A325" s="33" t="s">
        <v>985</v>
      </c>
      <c r="B325" s="37" t="s">
        <v>986</v>
      </c>
    </row>
    <row r="326" spans="1:2" x14ac:dyDescent="0.2">
      <c r="A326" s="33" t="s">
        <v>987</v>
      </c>
      <c r="B326" s="37" t="s">
        <v>988</v>
      </c>
    </row>
    <row r="327" spans="1:2" x14ac:dyDescent="0.2">
      <c r="A327" s="33" t="s">
        <v>989</v>
      </c>
      <c r="B327" s="38" t="s">
        <v>990</v>
      </c>
    </row>
    <row r="328" spans="1:2" x14ac:dyDescent="0.2">
      <c r="A328" s="33" t="s">
        <v>991</v>
      </c>
      <c r="B328" s="38" t="s">
        <v>992</v>
      </c>
    </row>
    <row r="329" spans="1:2" x14ac:dyDescent="0.2">
      <c r="A329" s="33" t="s">
        <v>993</v>
      </c>
      <c r="B329" s="38" t="s">
        <v>994</v>
      </c>
    </row>
    <row r="330" spans="1:2" x14ac:dyDescent="0.2">
      <c r="A330" s="33" t="s">
        <v>995</v>
      </c>
      <c r="B330" s="38" t="s">
        <v>996</v>
      </c>
    </row>
    <row r="331" spans="1:2" x14ac:dyDescent="0.2">
      <c r="A331" s="33" t="s">
        <v>997</v>
      </c>
      <c r="B331" s="38" t="s">
        <v>998</v>
      </c>
    </row>
    <row r="332" spans="1:2" x14ac:dyDescent="0.2">
      <c r="A332" s="33" t="s">
        <v>999</v>
      </c>
      <c r="B332" s="38" t="s">
        <v>1000</v>
      </c>
    </row>
    <row r="333" spans="1:2" x14ac:dyDescent="0.2">
      <c r="A333" s="33" t="s">
        <v>1001</v>
      </c>
      <c r="B333" s="38" t="s">
        <v>1002</v>
      </c>
    </row>
    <row r="334" spans="1:2" x14ac:dyDescent="0.2">
      <c r="A334" s="33" t="s">
        <v>1003</v>
      </c>
      <c r="B334" s="38" t="s">
        <v>1004</v>
      </c>
    </row>
    <row r="335" spans="1:2" x14ac:dyDescent="0.2">
      <c r="A335" s="33" t="s">
        <v>1005</v>
      </c>
      <c r="B335" s="38" t="s">
        <v>1006</v>
      </c>
    </row>
    <row r="336" spans="1:2" x14ac:dyDescent="0.2">
      <c r="A336" s="33" t="s">
        <v>1007</v>
      </c>
      <c r="B336" s="38" t="s">
        <v>1008</v>
      </c>
    </row>
    <row r="337" spans="1:2" x14ac:dyDescent="0.2">
      <c r="A337" s="33" t="s">
        <v>1009</v>
      </c>
      <c r="B337" s="38" t="s">
        <v>1010</v>
      </c>
    </row>
    <row r="338" spans="1:2" x14ac:dyDescent="0.2">
      <c r="A338" s="33" t="s">
        <v>1011</v>
      </c>
      <c r="B338" s="38" t="s">
        <v>1012</v>
      </c>
    </row>
    <row r="339" spans="1:2" x14ac:dyDescent="0.2">
      <c r="A339" s="33" t="s">
        <v>1013</v>
      </c>
      <c r="B339" s="38" t="s">
        <v>1014</v>
      </c>
    </row>
    <row r="340" spans="1:2" x14ac:dyDescent="0.2">
      <c r="A340" s="33" t="s">
        <v>1015</v>
      </c>
      <c r="B340" s="38" t="s">
        <v>1016</v>
      </c>
    </row>
    <row r="341" spans="1:2" x14ac:dyDescent="0.2">
      <c r="A341" s="33" t="s">
        <v>1017</v>
      </c>
      <c r="B341" s="38" t="s">
        <v>1018</v>
      </c>
    </row>
    <row r="342" spans="1:2" x14ac:dyDescent="0.2">
      <c r="A342" s="33" t="s">
        <v>1019</v>
      </c>
      <c r="B342" s="38" t="s">
        <v>1020</v>
      </c>
    </row>
    <row r="343" spans="1:2" x14ac:dyDescent="0.2">
      <c r="A343" s="33" t="s">
        <v>1021</v>
      </c>
      <c r="B343" s="38" t="s">
        <v>1022</v>
      </c>
    </row>
    <row r="344" spans="1:2" x14ac:dyDescent="0.2">
      <c r="A344" s="33" t="s">
        <v>1023</v>
      </c>
      <c r="B344" s="38" t="s">
        <v>1024</v>
      </c>
    </row>
    <row r="345" spans="1:2" x14ac:dyDescent="0.2">
      <c r="A345" s="33" t="s">
        <v>1025</v>
      </c>
      <c r="B345" s="38" t="s">
        <v>1026</v>
      </c>
    </row>
    <row r="346" spans="1:2" x14ac:dyDescent="0.2">
      <c r="A346" s="33" t="s">
        <v>1027</v>
      </c>
      <c r="B346" s="38" t="s">
        <v>1028</v>
      </c>
    </row>
    <row r="347" spans="1:2" x14ac:dyDescent="0.2">
      <c r="A347" s="33" t="s">
        <v>1029</v>
      </c>
      <c r="B347" s="38" t="s">
        <v>1030</v>
      </c>
    </row>
    <row r="348" spans="1:2" x14ac:dyDescent="0.2">
      <c r="A348" s="33" t="s">
        <v>1031</v>
      </c>
      <c r="B348" s="38" t="s">
        <v>1032</v>
      </c>
    </row>
    <row r="349" spans="1:2" x14ac:dyDescent="0.2">
      <c r="A349" s="33" t="s">
        <v>1033</v>
      </c>
      <c r="B349" s="38" t="s">
        <v>1034</v>
      </c>
    </row>
    <row r="350" spans="1:2" x14ac:dyDescent="0.2">
      <c r="A350" s="33" t="s">
        <v>1035</v>
      </c>
      <c r="B350" s="38" t="s">
        <v>1036</v>
      </c>
    </row>
    <row r="351" spans="1:2" x14ac:dyDescent="0.2">
      <c r="A351" s="33" t="s">
        <v>1037</v>
      </c>
      <c r="B351" s="38" t="s">
        <v>1038</v>
      </c>
    </row>
    <row r="352" spans="1:2" x14ac:dyDescent="0.2">
      <c r="A352" s="33" t="s">
        <v>1039</v>
      </c>
      <c r="B352" s="38" t="s">
        <v>1040</v>
      </c>
    </row>
    <row r="353" spans="1:2" x14ac:dyDescent="0.2">
      <c r="A353" s="33" t="s">
        <v>1041</v>
      </c>
      <c r="B353" s="38" t="s">
        <v>1042</v>
      </c>
    </row>
    <row r="354" spans="1:2" x14ac:dyDescent="0.2">
      <c r="A354" s="33" t="s">
        <v>1043</v>
      </c>
      <c r="B354" s="38" t="s">
        <v>1044</v>
      </c>
    </row>
    <row r="355" spans="1:2" x14ac:dyDescent="0.2">
      <c r="A355" s="33" t="s">
        <v>1045</v>
      </c>
      <c r="B355" s="37" t="s">
        <v>1046</v>
      </c>
    </row>
    <row r="356" spans="1:2" ht="42.75" x14ac:dyDescent="0.2">
      <c r="A356" s="247" t="s">
        <v>1047</v>
      </c>
      <c r="B356" s="38" t="s">
        <v>1048</v>
      </c>
    </row>
    <row r="357" spans="1:2" ht="142.5" x14ac:dyDescent="0.2">
      <c r="A357" s="247" t="s">
        <v>1049</v>
      </c>
      <c r="B357" s="38" t="s">
        <v>1050</v>
      </c>
    </row>
    <row r="358" spans="1:2" ht="142.5" x14ac:dyDescent="0.2">
      <c r="A358" s="247" t="s">
        <v>1051</v>
      </c>
      <c r="B358" s="38" t="s">
        <v>1052</v>
      </c>
    </row>
    <row r="359" spans="1:2" ht="30" x14ac:dyDescent="0.2">
      <c r="A359" s="33" t="s">
        <v>1053</v>
      </c>
      <c r="B359" s="38" t="s">
        <v>1054</v>
      </c>
    </row>
    <row r="360" spans="1:2" ht="28.5" x14ac:dyDescent="0.2">
      <c r="A360" s="247" t="s">
        <v>1055</v>
      </c>
      <c r="B360" s="38" t="s">
        <v>1056</v>
      </c>
    </row>
    <row r="361" spans="1:2" ht="30" x14ac:dyDescent="0.2">
      <c r="A361" s="33" t="s">
        <v>1057</v>
      </c>
      <c r="B361" s="38" t="s">
        <v>1058</v>
      </c>
    </row>
    <row r="362" spans="1:2" ht="45" x14ac:dyDescent="0.2">
      <c r="A362" s="33" t="s">
        <v>1059</v>
      </c>
      <c r="B362" s="38" t="s">
        <v>1060</v>
      </c>
    </row>
    <row r="363" spans="1:2" ht="30" x14ac:dyDescent="0.2">
      <c r="A363" s="33" t="s">
        <v>1061</v>
      </c>
      <c r="B363" s="38" t="s">
        <v>1062</v>
      </c>
    </row>
    <row r="364" spans="1:2" ht="45" x14ac:dyDescent="0.2">
      <c r="A364" s="33" t="s">
        <v>1063</v>
      </c>
      <c r="B364" s="38" t="s">
        <v>1064</v>
      </c>
    </row>
    <row r="365" spans="1:2" ht="85.5" x14ac:dyDescent="0.2">
      <c r="A365" s="247" t="s">
        <v>1065</v>
      </c>
      <c r="B365" s="38" t="s">
        <v>1066</v>
      </c>
    </row>
    <row r="366" spans="1:2" ht="42.75" x14ac:dyDescent="0.2">
      <c r="A366" s="247" t="s">
        <v>1067</v>
      </c>
      <c r="B366" s="38" t="s">
        <v>1068</v>
      </c>
    </row>
    <row r="367" spans="1:2" ht="30" x14ac:dyDescent="0.2">
      <c r="A367" s="33" t="s">
        <v>1069</v>
      </c>
      <c r="B367" s="38" t="s">
        <v>1070</v>
      </c>
    </row>
    <row r="368" spans="1:2" ht="30" x14ac:dyDescent="0.2">
      <c r="A368" s="33" t="s">
        <v>1071</v>
      </c>
      <c r="B368" s="38" t="s">
        <v>1072</v>
      </c>
    </row>
    <row r="369" spans="1:2" ht="42.75" x14ac:dyDescent="0.2">
      <c r="A369" s="247" t="s">
        <v>1073</v>
      </c>
      <c r="B369" s="38" t="s">
        <v>1074</v>
      </c>
    </row>
    <row r="370" spans="1:2" ht="42.75" x14ac:dyDescent="0.2">
      <c r="A370" s="247" t="s">
        <v>1075</v>
      </c>
      <c r="B370" s="38" t="s">
        <v>1076</v>
      </c>
    </row>
    <row r="371" spans="1:2" x14ac:dyDescent="0.2">
      <c r="A371" s="40" t="s">
        <v>1077</v>
      </c>
      <c r="B371" s="46" t="s">
        <v>1078</v>
      </c>
    </row>
    <row r="372" spans="1:2" x14ac:dyDescent="0.2">
      <c r="A372" s="40" t="s">
        <v>1079</v>
      </c>
      <c r="B372" s="46" t="s">
        <v>1080</v>
      </c>
    </row>
    <row r="373" spans="1:2" x14ac:dyDescent="0.2">
      <c r="A373" s="40" t="s">
        <v>1081</v>
      </c>
      <c r="B373" s="46" t="s">
        <v>1082</v>
      </c>
    </row>
    <row r="374" spans="1:2" x14ac:dyDescent="0.2">
      <c r="A374" s="40" t="s">
        <v>1083</v>
      </c>
      <c r="B374" s="46" t="s">
        <v>1084</v>
      </c>
    </row>
    <row r="375" spans="1:2" x14ac:dyDescent="0.2">
      <c r="A375" s="40" t="s">
        <v>1085</v>
      </c>
      <c r="B375" s="46" t="s">
        <v>1086</v>
      </c>
    </row>
    <row r="376" spans="1:2" x14ac:dyDescent="0.2">
      <c r="A376" s="40" t="s">
        <v>1087</v>
      </c>
      <c r="B376" s="46" t="s">
        <v>1088</v>
      </c>
    </row>
    <row r="377" spans="1:2" x14ac:dyDescent="0.2">
      <c r="A377" s="41" t="s">
        <v>1089</v>
      </c>
      <c r="B377" s="45" t="s">
        <v>1090</v>
      </c>
    </row>
    <row r="378" spans="1:2" x14ac:dyDescent="0.2">
      <c r="A378" s="40" t="s">
        <v>1091</v>
      </c>
      <c r="B378" s="46" t="s">
        <v>1092</v>
      </c>
    </row>
    <row r="379" spans="1:2" x14ac:dyDescent="0.2">
      <c r="A379" s="40" t="s">
        <v>1093</v>
      </c>
      <c r="B379" s="46" t="s">
        <v>1094</v>
      </c>
    </row>
    <row r="380" spans="1:2" x14ac:dyDescent="0.2">
      <c r="A380" s="40" t="s">
        <v>1095</v>
      </c>
      <c r="B380" s="46" t="s">
        <v>1096</v>
      </c>
    </row>
    <row r="381" spans="1:2" x14ac:dyDescent="0.2">
      <c r="A381" s="40" t="s">
        <v>1097</v>
      </c>
      <c r="B381" s="46" t="s">
        <v>1098</v>
      </c>
    </row>
    <row r="382" spans="1:2" x14ac:dyDescent="0.2">
      <c r="A382" s="40" t="s">
        <v>1099</v>
      </c>
      <c r="B382" s="46" t="s">
        <v>1100</v>
      </c>
    </row>
    <row r="383" spans="1:2" x14ac:dyDescent="0.2">
      <c r="A383" s="40" t="s">
        <v>1101</v>
      </c>
      <c r="B383" s="46" t="s">
        <v>1102</v>
      </c>
    </row>
    <row r="384" spans="1:2" x14ac:dyDescent="0.2">
      <c r="A384" s="40" t="s">
        <v>1103</v>
      </c>
      <c r="B384" s="46" t="s">
        <v>1104</v>
      </c>
    </row>
    <row r="385" spans="1:2" x14ac:dyDescent="0.2">
      <c r="A385" s="40" t="s">
        <v>1105</v>
      </c>
      <c r="B385" s="47" t="s">
        <v>1106</v>
      </c>
    </row>
    <row r="386" spans="1:2" x14ac:dyDescent="0.2">
      <c r="A386" s="40" t="s">
        <v>1107</v>
      </c>
      <c r="B386" s="46" t="s">
        <v>1104</v>
      </c>
    </row>
    <row r="387" spans="1:2" x14ac:dyDescent="0.2">
      <c r="A387" s="40" t="s">
        <v>1108</v>
      </c>
      <c r="B387" s="46" t="s">
        <v>1109</v>
      </c>
    </row>
    <row r="388" spans="1:2" x14ac:dyDescent="0.2">
      <c r="A388" s="40" t="s">
        <v>1110</v>
      </c>
      <c r="B388" s="46" t="s">
        <v>1111</v>
      </c>
    </row>
    <row r="389" spans="1:2" x14ac:dyDescent="0.2">
      <c r="A389" s="40" t="s">
        <v>1112</v>
      </c>
      <c r="B389" s="46" t="s">
        <v>1113</v>
      </c>
    </row>
    <row r="390" spans="1:2" x14ac:dyDescent="0.2">
      <c r="A390" s="40" t="s">
        <v>1114</v>
      </c>
      <c r="B390" s="46" t="s">
        <v>1115</v>
      </c>
    </row>
    <row r="391" spans="1:2" x14ac:dyDescent="0.2">
      <c r="A391" s="40" t="s">
        <v>1116</v>
      </c>
      <c r="B391" s="46" t="s">
        <v>1117</v>
      </c>
    </row>
    <row r="392" spans="1:2" x14ac:dyDescent="0.2">
      <c r="A392" s="40" t="s">
        <v>1118</v>
      </c>
      <c r="B392" s="46" t="s">
        <v>1119</v>
      </c>
    </row>
    <row r="393" spans="1:2" x14ac:dyDescent="0.2">
      <c r="A393" s="40" t="s">
        <v>1120</v>
      </c>
      <c r="B393" s="46" t="s">
        <v>1121</v>
      </c>
    </row>
    <row r="394" spans="1:2" x14ac:dyDescent="0.2">
      <c r="A394" s="40" t="s">
        <v>1122</v>
      </c>
      <c r="B394" s="46" t="s">
        <v>1123</v>
      </c>
    </row>
    <row r="395" spans="1:2" x14ac:dyDescent="0.2">
      <c r="A395" s="40" t="s">
        <v>1124</v>
      </c>
      <c r="B395" s="46" t="s">
        <v>1125</v>
      </c>
    </row>
    <row r="396" spans="1:2" x14ac:dyDescent="0.2">
      <c r="A396" s="40" t="s">
        <v>1126</v>
      </c>
      <c r="B396" s="46" t="s">
        <v>1127</v>
      </c>
    </row>
    <row r="397" spans="1:2" x14ac:dyDescent="0.2">
      <c r="A397" s="40" t="s">
        <v>1128</v>
      </c>
      <c r="B397" s="46" t="s">
        <v>1129</v>
      </c>
    </row>
    <row r="398" spans="1:2" x14ac:dyDescent="0.2">
      <c r="A398" s="40" t="s">
        <v>1130</v>
      </c>
      <c r="B398" s="47" t="s">
        <v>1131</v>
      </c>
    </row>
    <row r="399" spans="1:2" x14ac:dyDescent="0.2">
      <c r="A399" s="40" t="s">
        <v>1132</v>
      </c>
      <c r="B399" s="46" t="s">
        <v>1133</v>
      </c>
    </row>
    <row r="400" spans="1:2" x14ac:dyDescent="0.2">
      <c r="A400" s="40" t="s">
        <v>1134</v>
      </c>
      <c r="B400" s="46" t="s">
        <v>1135</v>
      </c>
    </row>
    <row r="401" spans="1:2" x14ac:dyDescent="0.2">
      <c r="A401" s="40" t="s">
        <v>1136</v>
      </c>
      <c r="B401" s="46" t="s">
        <v>1137</v>
      </c>
    </row>
    <row r="402" spans="1:2" x14ac:dyDescent="0.2">
      <c r="A402" s="40" t="s">
        <v>1138</v>
      </c>
      <c r="B402" s="46" t="s">
        <v>1104</v>
      </c>
    </row>
    <row r="403" spans="1:2" x14ac:dyDescent="0.2">
      <c r="A403" s="40" t="s">
        <v>1139</v>
      </c>
      <c r="B403" s="47" t="s">
        <v>1140</v>
      </c>
    </row>
    <row r="404" spans="1:2" x14ac:dyDescent="0.2">
      <c r="A404" s="40" t="s">
        <v>1141</v>
      </c>
      <c r="B404" s="46" t="s">
        <v>1142</v>
      </c>
    </row>
    <row r="405" spans="1:2" x14ac:dyDescent="0.2">
      <c r="A405" s="41" t="s">
        <v>1143</v>
      </c>
      <c r="B405" s="45" t="s">
        <v>1144</v>
      </c>
    </row>
    <row r="406" spans="1:2" x14ac:dyDescent="0.2">
      <c r="A406" s="40" t="s">
        <v>1145</v>
      </c>
      <c r="B406" s="46" t="s">
        <v>1146</v>
      </c>
    </row>
    <row r="407" spans="1:2" x14ac:dyDescent="0.2">
      <c r="A407" s="40" t="s">
        <v>1147</v>
      </c>
      <c r="B407" s="46" t="s">
        <v>1148</v>
      </c>
    </row>
    <row r="408" spans="1:2" x14ac:dyDescent="0.2">
      <c r="A408" s="40" t="s">
        <v>1149</v>
      </c>
      <c r="B408" s="46" t="s">
        <v>1150</v>
      </c>
    </row>
    <row r="409" spans="1:2" x14ac:dyDescent="0.2">
      <c r="A409" s="40" t="s">
        <v>1151</v>
      </c>
      <c r="B409" s="46" t="s">
        <v>1152</v>
      </c>
    </row>
    <row r="410" spans="1:2" x14ac:dyDescent="0.2">
      <c r="A410" s="40" t="s">
        <v>1153</v>
      </c>
      <c r="B410" s="46" t="s">
        <v>1154</v>
      </c>
    </row>
    <row r="411" spans="1:2" x14ac:dyDescent="0.2">
      <c r="A411" s="40" t="s">
        <v>1155</v>
      </c>
      <c r="B411" s="46" t="s">
        <v>1156</v>
      </c>
    </row>
    <row r="412" spans="1:2" x14ac:dyDescent="0.2">
      <c r="A412" s="40" t="s">
        <v>1157</v>
      </c>
      <c r="B412" s="46" t="s">
        <v>1158</v>
      </c>
    </row>
    <row r="413" spans="1:2" x14ac:dyDescent="0.2">
      <c r="A413" s="40" t="s">
        <v>1159</v>
      </c>
      <c r="B413" s="46" t="s">
        <v>1160</v>
      </c>
    </row>
    <row r="414" spans="1:2" x14ac:dyDescent="0.2">
      <c r="A414" s="40" t="s">
        <v>1161</v>
      </c>
      <c r="B414" s="46" t="s">
        <v>1162</v>
      </c>
    </row>
    <row r="415" spans="1:2" x14ac:dyDescent="0.2">
      <c r="A415" s="40" t="s">
        <v>1163</v>
      </c>
      <c r="B415" s="46" t="s">
        <v>1164</v>
      </c>
    </row>
    <row r="416" spans="1:2" x14ac:dyDescent="0.2">
      <c r="A416" s="40" t="s">
        <v>1165</v>
      </c>
      <c r="B416" s="46" t="s">
        <v>1166</v>
      </c>
    </row>
    <row r="417" spans="1:2" x14ac:dyDescent="0.2">
      <c r="A417" s="40" t="s">
        <v>1167</v>
      </c>
      <c r="B417" s="46" t="s">
        <v>1168</v>
      </c>
    </row>
    <row r="418" spans="1:2" x14ac:dyDescent="0.2">
      <c r="A418" s="40" t="s">
        <v>1169</v>
      </c>
      <c r="B418" s="46" t="s">
        <v>1170</v>
      </c>
    </row>
    <row r="419" spans="1:2" x14ac:dyDescent="0.2">
      <c r="A419" s="40" t="s">
        <v>1171</v>
      </c>
      <c r="B419" s="46" t="s">
        <v>1172</v>
      </c>
    </row>
    <row r="420" spans="1:2" x14ac:dyDescent="0.2">
      <c r="A420" s="40" t="s">
        <v>1173</v>
      </c>
      <c r="B420" s="47" t="s">
        <v>1174</v>
      </c>
    </row>
    <row r="421" spans="1:2" x14ac:dyDescent="0.2">
      <c r="A421" s="40" t="s">
        <v>1175</v>
      </c>
      <c r="B421" s="46" t="s">
        <v>1176</v>
      </c>
    </row>
    <row r="422" spans="1:2" x14ac:dyDescent="0.2">
      <c r="A422" s="40" t="s">
        <v>1177</v>
      </c>
      <c r="B422" s="46" t="s">
        <v>1178</v>
      </c>
    </row>
    <row r="423" spans="1:2" x14ac:dyDescent="0.2">
      <c r="A423" s="40" t="s">
        <v>1179</v>
      </c>
      <c r="B423" s="46" t="s">
        <v>1104</v>
      </c>
    </row>
    <row r="424" spans="1:2" x14ac:dyDescent="0.2">
      <c r="A424" s="40" t="s">
        <v>1180</v>
      </c>
      <c r="B424" s="46" t="s">
        <v>1181</v>
      </c>
    </row>
    <row r="425" spans="1:2" x14ac:dyDescent="0.2">
      <c r="A425" s="40" t="s">
        <v>1182</v>
      </c>
      <c r="B425" s="46" t="s">
        <v>1183</v>
      </c>
    </row>
    <row r="426" spans="1:2" x14ac:dyDescent="0.2">
      <c r="A426" s="40" t="s">
        <v>1184</v>
      </c>
      <c r="B426" s="46" t="s">
        <v>1185</v>
      </c>
    </row>
    <row r="427" spans="1:2" x14ac:dyDescent="0.2">
      <c r="A427" s="40" t="s">
        <v>1186</v>
      </c>
      <c r="B427" s="46" t="s">
        <v>1187</v>
      </c>
    </row>
    <row r="428" spans="1:2" x14ac:dyDescent="0.2">
      <c r="A428" s="40" t="s">
        <v>1188</v>
      </c>
      <c r="B428" s="46" t="s">
        <v>1189</v>
      </c>
    </row>
    <row r="429" spans="1:2" x14ac:dyDescent="0.2">
      <c r="A429" s="40" t="s">
        <v>1190</v>
      </c>
      <c r="B429" s="47" t="s">
        <v>1191</v>
      </c>
    </row>
    <row r="430" spans="1:2" x14ac:dyDescent="0.2">
      <c r="A430" s="40" t="s">
        <v>1192</v>
      </c>
      <c r="B430" s="46" t="s">
        <v>1193</v>
      </c>
    </row>
    <row r="431" spans="1:2" x14ac:dyDescent="0.2">
      <c r="A431" s="40" t="s">
        <v>1194</v>
      </c>
      <c r="B431" s="46" t="s">
        <v>1195</v>
      </c>
    </row>
    <row r="432" spans="1:2" x14ac:dyDescent="0.2">
      <c r="A432" s="40" t="s">
        <v>1196</v>
      </c>
      <c r="B432" s="46" t="s">
        <v>1197</v>
      </c>
    </row>
    <row r="433" spans="1:2" x14ac:dyDescent="0.2">
      <c r="A433" s="40" t="s">
        <v>1198</v>
      </c>
      <c r="B433" s="46" t="s">
        <v>1199</v>
      </c>
    </row>
    <row r="434" spans="1:2" x14ac:dyDescent="0.2">
      <c r="A434" s="40" t="s">
        <v>1200</v>
      </c>
      <c r="B434" s="46" t="s">
        <v>1201</v>
      </c>
    </row>
    <row r="435" spans="1:2" x14ac:dyDescent="0.2">
      <c r="A435" s="40" t="s">
        <v>1202</v>
      </c>
      <c r="B435" s="46" t="s">
        <v>1203</v>
      </c>
    </row>
    <row r="436" spans="1:2" x14ac:dyDescent="0.2">
      <c r="A436" s="40" t="s">
        <v>1204</v>
      </c>
      <c r="B436" s="46" t="s">
        <v>1205</v>
      </c>
    </row>
    <row r="437" spans="1:2" x14ac:dyDescent="0.2">
      <c r="A437" s="40" t="s">
        <v>1206</v>
      </c>
      <c r="B437" s="46" t="s">
        <v>1207</v>
      </c>
    </row>
    <row r="438" spans="1:2" x14ac:dyDescent="0.2">
      <c r="A438" s="40" t="s">
        <v>1208</v>
      </c>
      <c r="B438" s="46" t="s">
        <v>1209</v>
      </c>
    </row>
    <row r="439" spans="1:2" x14ac:dyDescent="0.2">
      <c r="A439" s="40" t="s">
        <v>1210</v>
      </c>
      <c r="B439" s="46" t="s">
        <v>1211</v>
      </c>
    </row>
    <row r="440" spans="1:2" x14ac:dyDescent="0.2">
      <c r="A440" s="40" t="s">
        <v>1212</v>
      </c>
      <c r="B440" s="47" t="s">
        <v>1213</v>
      </c>
    </row>
    <row r="441" spans="1:2" x14ac:dyDescent="0.2">
      <c r="A441" s="40" t="s">
        <v>1214</v>
      </c>
      <c r="B441" s="46" t="s">
        <v>1215</v>
      </c>
    </row>
    <row r="442" spans="1:2" x14ac:dyDescent="0.2">
      <c r="A442" s="40" t="s">
        <v>1216</v>
      </c>
      <c r="B442" s="46" t="s">
        <v>1217</v>
      </c>
    </row>
    <row r="443" spans="1:2" x14ac:dyDescent="0.2">
      <c r="A443" s="40" t="s">
        <v>1218</v>
      </c>
      <c r="B443" s="46" t="s">
        <v>1219</v>
      </c>
    </row>
    <row r="444" spans="1:2" x14ac:dyDescent="0.2">
      <c r="A444" s="40" t="s">
        <v>1220</v>
      </c>
      <c r="B444" s="46" t="s">
        <v>1104</v>
      </c>
    </row>
    <row r="445" spans="1:2" x14ac:dyDescent="0.2">
      <c r="A445" s="40" t="s">
        <v>1221</v>
      </c>
      <c r="B445" s="46" t="s">
        <v>1222</v>
      </c>
    </row>
    <row r="446" spans="1:2" x14ac:dyDescent="0.2">
      <c r="A446" s="40" t="s">
        <v>1223</v>
      </c>
      <c r="B446" s="46" t="s">
        <v>1224</v>
      </c>
    </row>
    <row r="447" spans="1:2" x14ac:dyDescent="0.2">
      <c r="A447" s="40" t="s">
        <v>1225</v>
      </c>
      <c r="B447" s="46" t="s">
        <v>1226</v>
      </c>
    </row>
    <row r="448" spans="1:2" x14ac:dyDescent="0.2">
      <c r="A448" s="40" t="s">
        <v>1227</v>
      </c>
      <c r="B448" s="46" t="s">
        <v>1228</v>
      </c>
    </row>
    <row r="449" spans="1:2" x14ac:dyDescent="0.2">
      <c r="A449" s="40" t="s">
        <v>1229</v>
      </c>
      <c r="B449" s="47" t="s">
        <v>1230</v>
      </c>
    </row>
    <row r="450" spans="1:2" x14ac:dyDescent="0.2">
      <c r="A450" s="40" t="s">
        <v>1231</v>
      </c>
      <c r="B450" s="46" t="s">
        <v>1232</v>
      </c>
    </row>
    <row r="451" spans="1:2" x14ac:dyDescent="0.2">
      <c r="A451" s="40" t="s">
        <v>1233</v>
      </c>
      <c r="B451" s="46" t="s">
        <v>1234</v>
      </c>
    </row>
    <row r="452" spans="1:2" x14ac:dyDescent="0.2">
      <c r="A452" s="40" t="s">
        <v>1235</v>
      </c>
      <c r="B452" s="46" t="s">
        <v>1236</v>
      </c>
    </row>
    <row r="453" spans="1:2" x14ac:dyDescent="0.2">
      <c r="A453" s="40" t="s">
        <v>1237</v>
      </c>
      <c r="B453" s="47" t="s">
        <v>1238</v>
      </c>
    </row>
    <row r="454" spans="1:2" x14ac:dyDescent="0.2">
      <c r="A454" s="40" t="s">
        <v>1239</v>
      </c>
      <c r="B454" s="47" t="s">
        <v>1240</v>
      </c>
    </row>
    <row r="455" spans="1:2" x14ac:dyDescent="0.2">
      <c r="A455" s="40" t="s">
        <v>1241</v>
      </c>
      <c r="B455" s="46" t="s">
        <v>1242</v>
      </c>
    </row>
    <row r="456" spans="1:2" x14ac:dyDescent="0.2">
      <c r="A456" s="40" t="s">
        <v>1243</v>
      </c>
      <c r="B456" s="46" t="s">
        <v>1244</v>
      </c>
    </row>
    <row r="457" spans="1:2" x14ac:dyDescent="0.2">
      <c r="A457" s="40" t="s">
        <v>1245</v>
      </c>
      <c r="B457" s="46" t="s">
        <v>1246</v>
      </c>
    </row>
    <row r="458" spans="1:2" x14ac:dyDescent="0.2">
      <c r="A458" s="44" t="s">
        <v>1247</v>
      </c>
      <c r="B458" s="43" t="s">
        <v>1248</v>
      </c>
    </row>
    <row r="459" spans="1:2" x14ac:dyDescent="0.2">
      <c r="A459" s="40" t="s">
        <v>1249</v>
      </c>
      <c r="B459" s="46" t="s">
        <v>1250</v>
      </c>
    </row>
    <row r="460" spans="1:2" x14ac:dyDescent="0.2">
      <c r="A460" s="40" t="s">
        <v>1251</v>
      </c>
      <c r="B460" s="46" t="s">
        <v>1252</v>
      </c>
    </row>
    <row r="461" spans="1:2" x14ac:dyDescent="0.2">
      <c r="A461" s="40" t="s">
        <v>1253</v>
      </c>
      <c r="B461" s="46" t="s">
        <v>1254</v>
      </c>
    </row>
    <row r="462" spans="1:2" x14ac:dyDescent="0.2">
      <c r="A462" s="40" t="s">
        <v>1255</v>
      </c>
      <c r="B462" s="46" t="s">
        <v>1256</v>
      </c>
    </row>
    <row r="463" spans="1:2" x14ac:dyDescent="0.2">
      <c r="A463" s="40" t="s">
        <v>1257</v>
      </c>
      <c r="B463" s="46" t="s">
        <v>1258</v>
      </c>
    </row>
    <row r="464" spans="1:2" x14ac:dyDescent="0.2">
      <c r="A464" s="40" t="s">
        <v>1259</v>
      </c>
      <c r="B464" s="46" t="s">
        <v>1260</v>
      </c>
    </row>
    <row r="465" spans="1:2" x14ac:dyDescent="0.2">
      <c r="A465" s="40" t="s">
        <v>1261</v>
      </c>
      <c r="B465" s="46" t="s">
        <v>1262</v>
      </c>
    </row>
    <row r="466" spans="1:2" x14ac:dyDescent="0.2">
      <c r="A466" s="40" t="s">
        <v>1263</v>
      </c>
      <c r="B466" s="46" t="s">
        <v>1264</v>
      </c>
    </row>
    <row r="467" spans="1:2" x14ac:dyDescent="0.2">
      <c r="A467" s="40" t="s">
        <v>1265</v>
      </c>
      <c r="B467" s="46" t="s">
        <v>1266</v>
      </c>
    </row>
    <row r="468" spans="1:2" x14ac:dyDescent="0.2">
      <c r="A468" s="40" t="s">
        <v>1267</v>
      </c>
      <c r="B468" s="46" t="s">
        <v>1268</v>
      </c>
    </row>
    <row r="469" spans="1:2" x14ac:dyDescent="0.2">
      <c r="A469" s="40" t="s">
        <v>1269</v>
      </c>
      <c r="B469" s="46" t="s">
        <v>1270</v>
      </c>
    </row>
    <row r="470" spans="1:2" x14ac:dyDescent="0.2">
      <c r="A470" s="40" t="s">
        <v>1271</v>
      </c>
      <c r="B470" s="46" t="s">
        <v>1272</v>
      </c>
    </row>
    <row r="471" spans="1:2" x14ac:dyDescent="0.2">
      <c r="A471" s="40" t="s">
        <v>1273</v>
      </c>
      <c r="B471" s="46" t="s">
        <v>1274</v>
      </c>
    </row>
    <row r="472" spans="1:2" x14ac:dyDescent="0.2">
      <c r="A472" s="40" t="s">
        <v>1275</v>
      </c>
      <c r="B472" s="46" t="s">
        <v>1276</v>
      </c>
    </row>
    <row r="473" spans="1:2" x14ac:dyDescent="0.2">
      <c r="A473" s="40" t="s">
        <v>1277</v>
      </c>
      <c r="B473" s="46" t="s">
        <v>1278</v>
      </c>
    </row>
    <row r="474" spans="1:2" x14ac:dyDescent="0.2">
      <c r="A474" s="40" t="s">
        <v>1279</v>
      </c>
      <c r="B474" s="47" t="s">
        <v>1280</v>
      </c>
    </row>
    <row r="475" spans="1:2" x14ac:dyDescent="0.2">
      <c r="A475" s="40" t="s">
        <v>1281</v>
      </c>
      <c r="B475" s="46" t="s">
        <v>1282</v>
      </c>
    </row>
    <row r="476" spans="1:2" x14ac:dyDescent="0.2">
      <c r="A476" s="40" t="s">
        <v>1283</v>
      </c>
      <c r="B476" s="46" t="s">
        <v>1284</v>
      </c>
    </row>
    <row r="477" spans="1:2" x14ac:dyDescent="0.2">
      <c r="A477" s="40" t="s">
        <v>1285</v>
      </c>
      <c r="B477" s="46" t="s">
        <v>1286</v>
      </c>
    </row>
    <row r="478" spans="1:2" x14ac:dyDescent="0.2">
      <c r="A478" s="40" t="s">
        <v>1287</v>
      </c>
      <c r="B478" s="46" t="s">
        <v>1288</v>
      </c>
    </row>
    <row r="479" spans="1:2" x14ac:dyDescent="0.2">
      <c r="A479" s="40" t="s">
        <v>1289</v>
      </c>
      <c r="B479" s="46" t="s">
        <v>1290</v>
      </c>
    </row>
    <row r="480" spans="1:2" x14ac:dyDescent="0.2">
      <c r="A480" s="40" t="s">
        <v>1291</v>
      </c>
      <c r="B480" s="46" t="s">
        <v>1292</v>
      </c>
    </row>
    <row r="481" spans="1:2" x14ac:dyDescent="0.2">
      <c r="A481" s="40" t="s">
        <v>1293</v>
      </c>
      <c r="B481" s="46" t="s">
        <v>1294</v>
      </c>
    </row>
    <row r="482" spans="1:2" x14ac:dyDescent="0.2">
      <c r="A482" s="40" t="s">
        <v>1295</v>
      </c>
      <c r="B482" s="46" t="s">
        <v>1296</v>
      </c>
    </row>
    <row r="483" spans="1:2" x14ac:dyDescent="0.2">
      <c r="A483" s="40" t="s">
        <v>1297</v>
      </c>
      <c r="B483" s="46" t="s">
        <v>1298</v>
      </c>
    </row>
    <row r="484" spans="1:2" x14ac:dyDescent="0.2">
      <c r="A484" s="40" t="s">
        <v>1299</v>
      </c>
      <c r="B484" s="46" t="s">
        <v>1300</v>
      </c>
    </row>
    <row r="485" spans="1:2" x14ac:dyDescent="0.2">
      <c r="A485" s="40" t="s">
        <v>1301</v>
      </c>
      <c r="B485" s="46" t="s">
        <v>1302</v>
      </c>
    </row>
    <row r="486" spans="1:2" x14ac:dyDescent="0.2">
      <c r="A486" s="40" t="s">
        <v>1303</v>
      </c>
      <c r="B486" s="46" t="s">
        <v>1304</v>
      </c>
    </row>
    <row r="487" spans="1:2" x14ac:dyDescent="0.2">
      <c r="A487" s="40" t="s">
        <v>1305</v>
      </c>
      <c r="B487" s="46" t="s">
        <v>1306</v>
      </c>
    </row>
    <row r="488" spans="1:2" x14ac:dyDescent="0.2">
      <c r="A488" s="40" t="s">
        <v>1307</v>
      </c>
      <c r="B488" s="46" t="s">
        <v>1308</v>
      </c>
    </row>
    <row r="489" spans="1:2" x14ac:dyDescent="0.2">
      <c r="A489" s="40" t="s">
        <v>1309</v>
      </c>
      <c r="B489" s="47" t="s">
        <v>1310</v>
      </c>
    </row>
    <row r="490" spans="1:2" x14ac:dyDescent="0.2">
      <c r="A490" s="40" t="s">
        <v>1311</v>
      </c>
      <c r="B490" s="46" t="s">
        <v>1312</v>
      </c>
    </row>
    <row r="491" spans="1:2" x14ac:dyDescent="0.2">
      <c r="A491" s="40" t="s">
        <v>1313</v>
      </c>
      <c r="B491" s="46" t="s">
        <v>1314</v>
      </c>
    </row>
    <row r="492" spans="1:2" x14ac:dyDescent="0.2">
      <c r="A492" s="40" t="s">
        <v>1315</v>
      </c>
      <c r="B492" s="46" t="s">
        <v>1316</v>
      </c>
    </row>
    <row r="493" spans="1:2" x14ac:dyDescent="0.2">
      <c r="A493" s="40" t="s">
        <v>1317</v>
      </c>
      <c r="B493" s="46" t="s">
        <v>1318</v>
      </c>
    </row>
    <row r="494" spans="1:2" x14ac:dyDescent="0.2">
      <c r="A494" s="40" t="s">
        <v>1319</v>
      </c>
      <c r="B494" s="46" t="s">
        <v>1320</v>
      </c>
    </row>
    <row r="495" spans="1:2" x14ac:dyDescent="0.2">
      <c r="A495" s="40" t="s">
        <v>1321</v>
      </c>
      <c r="B495" s="46" t="s">
        <v>1104</v>
      </c>
    </row>
    <row r="496" spans="1:2" x14ac:dyDescent="0.2">
      <c r="A496" s="40" t="s">
        <v>1322</v>
      </c>
      <c r="B496" s="46" t="s">
        <v>1323</v>
      </c>
    </row>
    <row r="497" spans="1:2" x14ac:dyDescent="0.2">
      <c r="A497" s="40" t="s">
        <v>1324</v>
      </c>
      <c r="B497" s="46" t="s">
        <v>1325</v>
      </c>
    </row>
    <row r="498" spans="1:2" x14ac:dyDescent="0.2">
      <c r="A498" s="40" t="s">
        <v>1326</v>
      </c>
      <c r="B498" s="46" t="s">
        <v>1327</v>
      </c>
    </row>
    <row r="499" spans="1:2" x14ac:dyDescent="0.2">
      <c r="A499" s="40" t="s">
        <v>1328</v>
      </c>
      <c r="B499" s="46" t="s">
        <v>1329</v>
      </c>
    </row>
    <row r="500" spans="1:2" x14ac:dyDescent="0.2">
      <c r="A500" s="40" t="s">
        <v>1330</v>
      </c>
      <c r="B500" s="46" t="s">
        <v>1331</v>
      </c>
    </row>
    <row r="501" spans="1:2" x14ac:dyDescent="0.2">
      <c r="A501" s="40" t="s">
        <v>1332</v>
      </c>
      <c r="B501" s="46" t="s">
        <v>1333</v>
      </c>
    </row>
    <row r="502" spans="1:2" x14ac:dyDescent="0.2">
      <c r="A502" s="40" t="s">
        <v>1334</v>
      </c>
      <c r="B502" s="46" t="s">
        <v>1335</v>
      </c>
    </row>
    <row r="503" spans="1:2" x14ac:dyDescent="0.2">
      <c r="A503" s="40" t="s">
        <v>1336</v>
      </c>
      <c r="B503" s="46" t="s">
        <v>1337</v>
      </c>
    </row>
    <row r="504" spans="1:2" x14ac:dyDescent="0.2">
      <c r="A504" s="40" t="s">
        <v>1338</v>
      </c>
      <c r="B504" s="46" t="s">
        <v>1339</v>
      </c>
    </row>
    <row r="505" spans="1:2" x14ac:dyDescent="0.2">
      <c r="A505" s="40" t="s">
        <v>1340</v>
      </c>
      <c r="B505" s="46" t="s">
        <v>1341</v>
      </c>
    </row>
    <row r="506" spans="1:2" x14ac:dyDescent="0.2">
      <c r="A506" s="40" t="s">
        <v>1342</v>
      </c>
      <c r="B506" s="46" t="s">
        <v>1343</v>
      </c>
    </row>
    <row r="507" spans="1:2" x14ac:dyDescent="0.2">
      <c r="A507" s="40" t="s">
        <v>1344</v>
      </c>
      <c r="B507" s="46" t="s">
        <v>1345</v>
      </c>
    </row>
    <row r="508" spans="1:2" x14ac:dyDescent="0.2">
      <c r="A508" s="40" t="s">
        <v>1346</v>
      </c>
      <c r="B508" s="46" t="s">
        <v>1347</v>
      </c>
    </row>
    <row r="509" spans="1:2" x14ac:dyDescent="0.2">
      <c r="A509" s="40" t="s">
        <v>1348</v>
      </c>
      <c r="B509" s="46" t="s">
        <v>1349</v>
      </c>
    </row>
    <row r="510" spans="1:2" x14ac:dyDescent="0.2">
      <c r="A510" s="40" t="s">
        <v>1350</v>
      </c>
      <c r="B510" s="46" t="s">
        <v>1351</v>
      </c>
    </row>
    <row r="511" spans="1:2" x14ac:dyDescent="0.2">
      <c r="A511" s="40" t="s">
        <v>1352</v>
      </c>
      <c r="B511" s="46" t="s">
        <v>1104</v>
      </c>
    </row>
    <row r="512" spans="1:2" x14ac:dyDescent="0.2">
      <c r="A512" s="40" t="s">
        <v>1353</v>
      </c>
      <c r="B512" s="46" t="s">
        <v>1354</v>
      </c>
    </row>
    <row r="513" spans="1:2" x14ac:dyDescent="0.2">
      <c r="A513" s="40" t="s">
        <v>1355</v>
      </c>
      <c r="B513" s="46" t="s">
        <v>1104</v>
      </c>
    </row>
    <row r="514" spans="1:2" x14ac:dyDescent="0.2">
      <c r="A514" s="40" t="s">
        <v>1356</v>
      </c>
      <c r="B514" s="46" t="s">
        <v>1104</v>
      </c>
    </row>
    <row r="515" spans="1:2" x14ac:dyDescent="0.2">
      <c r="A515" s="40" t="s">
        <v>1357</v>
      </c>
      <c r="B515" s="46" t="s">
        <v>1358</v>
      </c>
    </row>
    <row r="516" spans="1:2" x14ac:dyDescent="0.2">
      <c r="A516" s="40" t="s">
        <v>1359</v>
      </c>
      <c r="B516" s="46" t="s">
        <v>1360</v>
      </c>
    </row>
    <row r="517" spans="1:2" x14ac:dyDescent="0.2">
      <c r="A517" s="40" t="s">
        <v>1361</v>
      </c>
      <c r="B517" s="46" t="s">
        <v>1362</v>
      </c>
    </row>
    <row r="518" spans="1:2" x14ac:dyDescent="0.2">
      <c r="A518" s="40" t="s">
        <v>1363</v>
      </c>
      <c r="B518" s="46" t="s">
        <v>1364</v>
      </c>
    </row>
    <row r="519" spans="1:2" x14ac:dyDescent="0.2">
      <c r="A519" s="40" t="s">
        <v>1365</v>
      </c>
      <c r="B519" s="46" t="s">
        <v>1366</v>
      </c>
    </row>
    <row r="520" spans="1:2" x14ac:dyDescent="0.2">
      <c r="A520" s="40" t="s">
        <v>1367</v>
      </c>
      <c r="B520" s="46" t="s">
        <v>1368</v>
      </c>
    </row>
    <row r="521" spans="1:2" x14ac:dyDescent="0.2">
      <c r="A521" s="40" t="s">
        <v>1369</v>
      </c>
      <c r="B521" s="46" t="s">
        <v>1370</v>
      </c>
    </row>
    <row r="522" spans="1:2" x14ac:dyDescent="0.2">
      <c r="A522" s="40" t="s">
        <v>1371</v>
      </c>
      <c r="B522" s="46" t="s">
        <v>1372</v>
      </c>
    </row>
    <row r="523" spans="1:2" x14ac:dyDescent="0.2">
      <c r="A523" s="40" t="s">
        <v>1373</v>
      </c>
      <c r="B523" s="46" t="s">
        <v>1374</v>
      </c>
    </row>
    <row r="524" spans="1:2" x14ac:dyDescent="0.2">
      <c r="A524" s="40" t="s">
        <v>1375</v>
      </c>
      <c r="B524" s="46" t="s">
        <v>1376</v>
      </c>
    </row>
    <row r="525" spans="1:2" x14ac:dyDescent="0.2">
      <c r="A525" s="40" t="s">
        <v>1377</v>
      </c>
      <c r="B525" s="46" t="s">
        <v>1378</v>
      </c>
    </row>
    <row r="526" spans="1:2" x14ac:dyDescent="0.2">
      <c r="A526" s="40" t="s">
        <v>1379</v>
      </c>
      <c r="B526" s="46" t="s">
        <v>1380</v>
      </c>
    </row>
    <row r="527" spans="1:2" x14ac:dyDescent="0.2">
      <c r="A527" s="40" t="s">
        <v>1381</v>
      </c>
      <c r="B527" s="46" t="s">
        <v>1382</v>
      </c>
    </row>
    <row r="528" spans="1:2" x14ac:dyDescent="0.2">
      <c r="A528" s="40" t="s">
        <v>1383</v>
      </c>
      <c r="B528" s="46" t="s">
        <v>1384</v>
      </c>
    </row>
    <row r="529" spans="1:2" x14ac:dyDescent="0.2">
      <c r="A529" s="40" t="s">
        <v>1385</v>
      </c>
      <c r="B529" s="46" t="s">
        <v>1104</v>
      </c>
    </row>
    <row r="530" spans="1:2" x14ac:dyDescent="0.2">
      <c r="A530" s="40" t="s">
        <v>1386</v>
      </c>
      <c r="B530" s="46" t="s">
        <v>1387</v>
      </c>
    </row>
    <row r="531" spans="1:2" x14ac:dyDescent="0.2">
      <c r="A531" s="40" t="s">
        <v>1388</v>
      </c>
      <c r="B531" s="47" t="s">
        <v>1389</v>
      </c>
    </row>
    <row r="532" spans="1:2" x14ac:dyDescent="0.2">
      <c r="A532" s="40" t="s">
        <v>1390</v>
      </c>
      <c r="B532" s="47" t="s">
        <v>1391</v>
      </c>
    </row>
    <row r="533" spans="1:2" x14ac:dyDescent="0.2">
      <c r="A533" s="40" t="s">
        <v>1392</v>
      </c>
      <c r="B533" s="46" t="s">
        <v>1393</v>
      </c>
    </row>
    <row r="534" spans="1:2" x14ac:dyDescent="0.2">
      <c r="A534" s="40" t="s">
        <v>1394</v>
      </c>
      <c r="B534" s="46" t="s">
        <v>1395</v>
      </c>
    </row>
    <row r="535" spans="1:2" x14ac:dyDescent="0.2">
      <c r="A535" s="40" t="s">
        <v>1396</v>
      </c>
      <c r="B535" s="46" t="s">
        <v>1397</v>
      </c>
    </row>
    <row r="536" spans="1:2" x14ac:dyDescent="0.2">
      <c r="A536" s="40" t="s">
        <v>1398</v>
      </c>
      <c r="B536" s="46" t="s">
        <v>1399</v>
      </c>
    </row>
    <row r="537" spans="1:2" x14ac:dyDescent="0.2">
      <c r="A537" s="40" t="s">
        <v>1400</v>
      </c>
      <c r="B537" s="46" t="s">
        <v>1104</v>
      </c>
    </row>
    <row r="538" spans="1:2" x14ac:dyDescent="0.2">
      <c r="A538" s="40" t="s">
        <v>1401</v>
      </c>
      <c r="B538" s="46" t="s">
        <v>1104</v>
      </c>
    </row>
    <row r="539" spans="1:2" x14ac:dyDescent="0.2">
      <c r="A539" s="40" t="s">
        <v>1402</v>
      </c>
      <c r="B539" s="46" t="s">
        <v>1403</v>
      </c>
    </row>
    <row r="540" spans="1:2" x14ac:dyDescent="0.2">
      <c r="A540" s="40" t="s">
        <v>1404</v>
      </c>
      <c r="B540" s="46" t="s">
        <v>1405</v>
      </c>
    </row>
    <row r="541" spans="1:2" x14ac:dyDescent="0.2">
      <c r="A541" s="40" t="s">
        <v>1406</v>
      </c>
      <c r="B541" s="46" t="s">
        <v>1407</v>
      </c>
    </row>
    <row r="542" spans="1:2" x14ac:dyDescent="0.2">
      <c r="A542" s="40" t="s">
        <v>1408</v>
      </c>
      <c r="B542" s="46" t="s">
        <v>1409</v>
      </c>
    </row>
    <row r="543" spans="1:2" x14ac:dyDescent="0.2">
      <c r="A543" s="40" t="s">
        <v>1410</v>
      </c>
      <c r="B543" s="46" t="s">
        <v>1411</v>
      </c>
    </row>
    <row r="544" spans="1:2" x14ac:dyDescent="0.2">
      <c r="A544" s="40" t="s">
        <v>1412</v>
      </c>
      <c r="B544" s="46" t="s">
        <v>1413</v>
      </c>
    </row>
    <row r="545" spans="1:2" x14ac:dyDescent="0.2">
      <c r="A545" s="40" t="s">
        <v>1414</v>
      </c>
      <c r="B545" s="46" t="s">
        <v>1415</v>
      </c>
    </row>
    <row r="546" spans="1:2" x14ac:dyDescent="0.2">
      <c r="A546" s="40" t="s">
        <v>1416</v>
      </c>
      <c r="B546" s="47" t="s">
        <v>1417</v>
      </c>
    </row>
    <row r="547" spans="1:2" x14ac:dyDescent="0.2">
      <c r="A547" s="40" t="s">
        <v>1418</v>
      </c>
      <c r="B547" s="46" t="s">
        <v>1419</v>
      </c>
    </row>
    <row r="548" spans="1:2" x14ac:dyDescent="0.2">
      <c r="A548" s="40" t="s">
        <v>1420</v>
      </c>
      <c r="B548" s="46" t="s">
        <v>1421</v>
      </c>
    </row>
    <row r="549" spans="1:2" x14ac:dyDescent="0.2">
      <c r="A549" s="40" t="s">
        <v>1422</v>
      </c>
      <c r="B549" s="46" t="s">
        <v>1423</v>
      </c>
    </row>
    <row r="550" spans="1:2" x14ac:dyDescent="0.2">
      <c r="A550" s="40" t="s">
        <v>1424</v>
      </c>
      <c r="B550" s="46" t="s">
        <v>1425</v>
      </c>
    </row>
    <row r="551" spans="1:2" x14ac:dyDescent="0.2">
      <c r="A551" s="40" t="s">
        <v>1426</v>
      </c>
      <c r="B551" s="47" t="s">
        <v>1427</v>
      </c>
    </row>
    <row r="552" spans="1:2" x14ac:dyDescent="0.2">
      <c r="A552" s="40" t="s">
        <v>1428</v>
      </c>
      <c r="B552" s="46" t="s">
        <v>1429</v>
      </c>
    </row>
    <row r="553" spans="1:2" x14ac:dyDescent="0.2">
      <c r="A553" s="40" t="s">
        <v>1430</v>
      </c>
      <c r="B553" s="46" t="s">
        <v>1431</v>
      </c>
    </row>
    <row r="554" spans="1:2" x14ac:dyDescent="0.2">
      <c r="A554" s="40" t="s">
        <v>1432</v>
      </c>
      <c r="B554" s="47" t="s">
        <v>1433</v>
      </c>
    </row>
    <row r="555" spans="1:2" x14ac:dyDescent="0.2">
      <c r="A555" s="40" t="s">
        <v>1434</v>
      </c>
      <c r="B555" s="46" t="s">
        <v>1435</v>
      </c>
    </row>
    <row r="556" spans="1:2" x14ac:dyDescent="0.2">
      <c r="A556" s="40" t="s">
        <v>1436</v>
      </c>
      <c r="B556" s="46" t="s">
        <v>1437</v>
      </c>
    </row>
    <row r="557" spans="1:2" x14ac:dyDescent="0.2">
      <c r="A557" s="40" t="s">
        <v>1438</v>
      </c>
      <c r="B557" s="46" t="s">
        <v>1439</v>
      </c>
    </row>
    <row r="558" spans="1:2" x14ac:dyDescent="0.2">
      <c r="A558" s="40" t="s">
        <v>1440</v>
      </c>
      <c r="B558" s="46" t="s">
        <v>1441</v>
      </c>
    </row>
    <row r="559" spans="1:2" x14ac:dyDescent="0.2">
      <c r="A559" s="40" t="s">
        <v>1442</v>
      </c>
      <c r="B559" s="46" t="s">
        <v>1443</v>
      </c>
    </row>
    <row r="560" spans="1:2" x14ac:dyDescent="0.2">
      <c r="A560" s="40" t="s">
        <v>1444</v>
      </c>
      <c r="B560" s="46" t="s">
        <v>1445</v>
      </c>
    </row>
    <row r="561" spans="1:2" x14ac:dyDescent="0.2">
      <c r="A561" s="40" t="s">
        <v>1446</v>
      </c>
      <c r="B561" s="46" t="s">
        <v>1447</v>
      </c>
    </row>
    <row r="562" spans="1:2" x14ac:dyDescent="0.2">
      <c r="A562" s="40" t="s">
        <v>1448</v>
      </c>
      <c r="B562" s="46" t="s">
        <v>1104</v>
      </c>
    </row>
    <row r="563" spans="1:2" x14ac:dyDescent="0.2">
      <c r="A563" s="40" t="s">
        <v>1449</v>
      </c>
      <c r="B563" s="46" t="s">
        <v>1450</v>
      </c>
    </row>
    <row r="564" spans="1:2" x14ac:dyDescent="0.2">
      <c r="A564" s="40" t="s">
        <v>1451</v>
      </c>
      <c r="B564" s="46" t="s">
        <v>1452</v>
      </c>
    </row>
    <row r="565" spans="1:2" x14ac:dyDescent="0.2">
      <c r="A565" s="40" t="s">
        <v>1453</v>
      </c>
      <c r="B565" s="47" t="s">
        <v>1454</v>
      </c>
    </row>
    <row r="566" spans="1:2" x14ac:dyDescent="0.2">
      <c r="A566" s="40" t="s">
        <v>1455</v>
      </c>
      <c r="B566" s="46" t="s">
        <v>1456</v>
      </c>
    </row>
    <row r="567" spans="1:2" x14ac:dyDescent="0.2">
      <c r="A567" s="40" t="s">
        <v>1457</v>
      </c>
      <c r="B567" s="46" t="s">
        <v>1104</v>
      </c>
    </row>
    <row r="568" spans="1:2" x14ac:dyDescent="0.2">
      <c r="A568" s="40" t="s">
        <v>1458</v>
      </c>
      <c r="B568" s="46" t="s">
        <v>1459</v>
      </c>
    </row>
    <row r="569" spans="1:2" x14ac:dyDescent="0.2">
      <c r="A569" s="40" t="s">
        <v>1460</v>
      </c>
      <c r="B569" s="46" t="s">
        <v>1461</v>
      </c>
    </row>
    <row r="570" spans="1:2" x14ac:dyDescent="0.2">
      <c r="A570" s="40" t="s">
        <v>1462</v>
      </c>
      <c r="B570" s="46" t="s">
        <v>1463</v>
      </c>
    </row>
    <row r="571" spans="1:2" x14ac:dyDescent="0.2">
      <c r="A571" s="40" t="s">
        <v>1464</v>
      </c>
      <c r="B571" s="46" t="s">
        <v>1465</v>
      </c>
    </row>
    <row r="572" spans="1:2" x14ac:dyDescent="0.2">
      <c r="A572" s="40" t="s">
        <v>1466</v>
      </c>
      <c r="B572" s="46" t="s">
        <v>1467</v>
      </c>
    </row>
    <row r="573" spans="1:2" x14ac:dyDescent="0.2">
      <c r="A573" s="40" t="s">
        <v>1468</v>
      </c>
      <c r="B573" s="47" t="s">
        <v>1469</v>
      </c>
    </row>
    <row r="574" spans="1:2" x14ac:dyDescent="0.2">
      <c r="A574" s="40" t="s">
        <v>1470</v>
      </c>
      <c r="B574" s="47" t="s">
        <v>1471</v>
      </c>
    </row>
    <row r="575" spans="1:2" x14ac:dyDescent="0.2">
      <c r="A575" s="40" t="s">
        <v>1472</v>
      </c>
      <c r="B575" s="47" t="s">
        <v>1473</v>
      </c>
    </row>
    <row r="576" spans="1:2" x14ac:dyDescent="0.2">
      <c r="A576" s="40" t="s">
        <v>1474</v>
      </c>
      <c r="B576" s="46" t="s">
        <v>1475</v>
      </c>
    </row>
    <row r="577" spans="1:2" x14ac:dyDescent="0.2">
      <c r="A577" s="40" t="s">
        <v>1476</v>
      </c>
      <c r="B577" s="46" t="s">
        <v>1477</v>
      </c>
    </row>
    <row r="578" spans="1:2" x14ac:dyDescent="0.2">
      <c r="A578" s="40" t="s">
        <v>1478</v>
      </c>
      <c r="B578" s="46" t="s">
        <v>1479</v>
      </c>
    </row>
    <row r="579" spans="1:2" x14ac:dyDescent="0.2">
      <c r="A579" s="40" t="s">
        <v>1480</v>
      </c>
      <c r="B579" s="46" t="s">
        <v>1481</v>
      </c>
    </row>
    <row r="580" spans="1:2" x14ac:dyDescent="0.2">
      <c r="A580" s="40" t="s">
        <v>1482</v>
      </c>
      <c r="B580" s="46" t="s">
        <v>1483</v>
      </c>
    </row>
    <row r="581" spans="1:2" x14ac:dyDescent="0.2">
      <c r="A581" s="40" t="s">
        <v>1484</v>
      </c>
      <c r="B581" s="46" t="s">
        <v>1485</v>
      </c>
    </row>
    <row r="582" spans="1:2" x14ac:dyDescent="0.2">
      <c r="A582" s="40" t="s">
        <v>1486</v>
      </c>
      <c r="B582" s="46" t="s">
        <v>1487</v>
      </c>
    </row>
    <row r="583" spans="1:2" x14ac:dyDescent="0.2">
      <c r="A583" s="40" t="s">
        <v>1488</v>
      </c>
      <c r="B583" s="46" t="s">
        <v>1489</v>
      </c>
    </row>
    <row r="584" spans="1:2" x14ac:dyDescent="0.2">
      <c r="A584" s="40" t="s">
        <v>1490</v>
      </c>
      <c r="B584" s="46" t="s">
        <v>1491</v>
      </c>
    </row>
    <row r="585" spans="1:2" x14ac:dyDescent="0.2">
      <c r="A585" s="40" t="s">
        <v>1492</v>
      </c>
      <c r="B585" s="46" t="s">
        <v>1493</v>
      </c>
    </row>
    <row r="586" spans="1:2" x14ac:dyDescent="0.2">
      <c r="A586" s="40" t="s">
        <v>1494</v>
      </c>
      <c r="B586" s="46" t="s">
        <v>1104</v>
      </c>
    </row>
    <row r="587" spans="1:2" x14ac:dyDescent="0.2">
      <c r="A587" s="40" t="s">
        <v>1495</v>
      </c>
      <c r="B587" s="46" t="s">
        <v>1496</v>
      </c>
    </row>
    <row r="588" spans="1:2" x14ac:dyDescent="0.2">
      <c r="A588" s="40" t="s">
        <v>1497</v>
      </c>
      <c r="B588" s="46" t="s">
        <v>1498</v>
      </c>
    </row>
    <row r="589" spans="1:2" x14ac:dyDescent="0.2">
      <c r="A589" s="40" t="s">
        <v>1499</v>
      </c>
      <c r="B589" s="46" t="s">
        <v>1500</v>
      </c>
    </row>
    <row r="590" spans="1:2" x14ac:dyDescent="0.2">
      <c r="A590" s="40" t="s">
        <v>1501</v>
      </c>
      <c r="B590" s="46" t="s">
        <v>1502</v>
      </c>
    </row>
    <row r="591" spans="1:2" x14ac:dyDescent="0.2">
      <c r="A591" s="40" t="s">
        <v>1503</v>
      </c>
      <c r="B591" s="46" t="s">
        <v>1504</v>
      </c>
    </row>
    <row r="592" spans="1:2" x14ac:dyDescent="0.2">
      <c r="A592" s="40" t="s">
        <v>1505</v>
      </c>
      <c r="B592" s="46" t="s">
        <v>1506</v>
      </c>
    </row>
    <row r="593" spans="1:2" x14ac:dyDescent="0.2">
      <c r="A593" s="40" t="s">
        <v>1507</v>
      </c>
      <c r="B593" s="46" t="s">
        <v>1508</v>
      </c>
    </row>
    <row r="594" spans="1:2" x14ac:dyDescent="0.2">
      <c r="A594" s="40" t="s">
        <v>1509</v>
      </c>
      <c r="B594" s="46" t="s">
        <v>1510</v>
      </c>
    </row>
    <row r="595" spans="1:2" x14ac:dyDescent="0.2">
      <c r="A595" s="40" t="s">
        <v>1511</v>
      </c>
      <c r="B595" s="46" t="s">
        <v>1512</v>
      </c>
    </row>
    <row r="596" spans="1:2" x14ac:dyDescent="0.2">
      <c r="A596" s="40" t="s">
        <v>1513</v>
      </c>
      <c r="B596" s="46" t="s">
        <v>1514</v>
      </c>
    </row>
    <row r="597" spans="1:2" x14ac:dyDescent="0.2">
      <c r="A597" s="40" t="s">
        <v>1515</v>
      </c>
      <c r="B597" s="46" t="s">
        <v>1516</v>
      </c>
    </row>
    <row r="598" spans="1:2" x14ac:dyDescent="0.2">
      <c r="A598" s="40" t="s">
        <v>1517</v>
      </c>
      <c r="B598" s="47" t="s">
        <v>1518</v>
      </c>
    </row>
    <row r="599" spans="1:2" x14ac:dyDescent="0.2">
      <c r="A599" s="40" t="s">
        <v>1519</v>
      </c>
      <c r="B599" s="46" t="s">
        <v>1520</v>
      </c>
    </row>
    <row r="600" spans="1:2" x14ac:dyDescent="0.2">
      <c r="A600" s="40" t="s">
        <v>1521</v>
      </c>
      <c r="B600" s="46" t="s">
        <v>1522</v>
      </c>
    </row>
    <row r="601" spans="1:2" x14ac:dyDescent="0.2">
      <c r="A601" s="40" t="s">
        <v>1523</v>
      </c>
      <c r="B601" s="46" t="s">
        <v>1524</v>
      </c>
    </row>
    <row r="602" spans="1:2" x14ac:dyDescent="0.2">
      <c r="A602" s="40" t="s">
        <v>1525</v>
      </c>
      <c r="B602" s="46" t="s">
        <v>1526</v>
      </c>
    </row>
    <row r="603" spans="1:2" x14ac:dyDescent="0.2">
      <c r="A603" s="40" t="s">
        <v>1527</v>
      </c>
      <c r="B603" s="46" t="s">
        <v>1528</v>
      </c>
    </row>
    <row r="604" spans="1:2" x14ac:dyDescent="0.2">
      <c r="A604" s="40" t="s">
        <v>1529</v>
      </c>
      <c r="B604" s="47" t="s">
        <v>1530</v>
      </c>
    </row>
    <row r="605" spans="1:2" x14ac:dyDescent="0.2">
      <c r="A605" s="40" t="s">
        <v>1531</v>
      </c>
      <c r="B605" s="46" t="s">
        <v>1532</v>
      </c>
    </row>
    <row r="606" spans="1:2" x14ac:dyDescent="0.2">
      <c r="A606" s="40" t="s">
        <v>1533</v>
      </c>
      <c r="B606" s="46" t="s">
        <v>1104</v>
      </c>
    </row>
    <row r="607" spans="1:2" x14ac:dyDescent="0.2">
      <c r="A607" s="40" t="s">
        <v>1534</v>
      </c>
      <c r="B607" s="46" t="s">
        <v>1535</v>
      </c>
    </row>
    <row r="608" spans="1:2" x14ac:dyDescent="0.2">
      <c r="A608" s="40" t="s">
        <v>1536</v>
      </c>
      <c r="B608" s="46" t="s">
        <v>1537</v>
      </c>
    </row>
    <row r="609" spans="1:2" x14ac:dyDescent="0.2">
      <c r="A609" s="40" t="s">
        <v>1538</v>
      </c>
      <c r="B609" s="46" t="s">
        <v>1539</v>
      </c>
    </row>
    <row r="610" spans="1:2" x14ac:dyDescent="0.2">
      <c r="A610" s="40" t="s">
        <v>1540</v>
      </c>
      <c r="B610" s="46" t="s">
        <v>1541</v>
      </c>
    </row>
    <row r="611" spans="1:2" x14ac:dyDescent="0.2">
      <c r="A611" s="40" t="s">
        <v>1542</v>
      </c>
      <c r="B611" s="46" t="s">
        <v>1543</v>
      </c>
    </row>
    <row r="612" spans="1:2" x14ac:dyDescent="0.2">
      <c r="A612" s="40" t="s">
        <v>1544</v>
      </c>
      <c r="B612" s="46" t="s">
        <v>1545</v>
      </c>
    </row>
    <row r="613" spans="1:2" x14ac:dyDescent="0.2">
      <c r="A613" s="40" t="s">
        <v>1546</v>
      </c>
      <c r="B613" s="46" t="s">
        <v>1547</v>
      </c>
    </row>
    <row r="614" spans="1:2" x14ac:dyDescent="0.2">
      <c r="A614" s="40" t="s">
        <v>1548</v>
      </c>
      <c r="B614" s="46" t="s">
        <v>1549</v>
      </c>
    </row>
    <row r="615" spans="1:2" x14ac:dyDescent="0.2">
      <c r="A615" s="40" t="s">
        <v>1550</v>
      </c>
      <c r="B615" s="46" t="s">
        <v>1551</v>
      </c>
    </row>
    <row r="616" spans="1:2" x14ac:dyDescent="0.2">
      <c r="A616" s="40" t="s">
        <v>1552</v>
      </c>
      <c r="B616" s="46" t="s">
        <v>1553</v>
      </c>
    </row>
    <row r="617" spans="1:2" x14ac:dyDescent="0.2">
      <c r="A617" s="40" t="s">
        <v>1554</v>
      </c>
      <c r="B617" s="46" t="s">
        <v>1555</v>
      </c>
    </row>
    <row r="618" spans="1:2" x14ac:dyDescent="0.2">
      <c r="A618" s="40" t="s">
        <v>1556</v>
      </c>
      <c r="B618" s="46" t="s">
        <v>1557</v>
      </c>
    </row>
    <row r="619" spans="1:2" x14ac:dyDescent="0.2">
      <c r="A619" s="40" t="s">
        <v>1558</v>
      </c>
      <c r="B619" s="46" t="s">
        <v>1559</v>
      </c>
    </row>
    <row r="620" spans="1:2" x14ac:dyDescent="0.2">
      <c r="A620" s="40" t="s">
        <v>1560</v>
      </c>
      <c r="B620" s="46" t="s">
        <v>1561</v>
      </c>
    </row>
    <row r="621" spans="1:2" x14ac:dyDescent="0.2">
      <c r="A621" s="40" t="s">
        <v>1562</v>
      </c>
      <c r="B621" s="46" t="s">
        <v>1563</v>
      </c>
    </row>
    <row r="622" spans="1:2" x14ac:dyDescent="0.2">
      <c r="A622" s="40" t="s">
        <v>1564</v>
      </c>
      <c r="B622" s="46" t="s">
        <v>1565</v>
      </c>
    </row>
    <row r="623" spans="1:2" x14ac:dyDescent="0.2">
      <c r="A623" s="40" t="s">
        <v>1566</v>
      </c>
      <c r="B623" s="46" t="s">
        <v>1567</v>
      </c>
    </row>
    <row r="624" spans="1:2" x14ac:dyDescent="0.2">
      <c r="A624" s="40" t="s">
        <v>1568</v>
      </c>
      <c r="B624" s="46" t="s">
        <v>1569</v>
      </c>
    </row>
    <row r="625" spans="1:2" x14ac:dyDescent="0.2">
      <c r="A625" s="40" t="s">
        <v>1570</v>
      </c>
      <c r="B625" s="46" t="s">
        <v>1571</v>
      </c>
    </row>
    <row r="626" spans="1:2" x14ac:dyDescent="0.2">
      <c r="A626" s="40" t="s">
        <v>1572</v>
      </c>
      <c r="B626" s="46" t="s">
        <v>1573</v>
      </c>
    </row>
    <row r="627" spans="1:2" x14ac:dyDescent="0.2">
      <c r="A627" s="40" t="s">
        <v>1574</v>
      </c>
      <c r="B627" s="46" t="s">
        <v>1575</v>
      </c>
    </row>
    <row r="628" spans="1:2" x14ac:dyDescent="0.2">
      <c r="A628" s="40" t="s">
        <v>1576</v>
      </c>
      <c r="B628" s="46" t="s">
        <v>1577</v>
      </c>
    </row>
    <row r="629" spans="1:2" x14ac:dyDescent="0.2">
      <c r="A629" s="40" t="s">
        <v>1578</v>
      </c>
      <c r="B629" s="46" t="s">
        <v>1579</v>
      </c>
    </row>
    <row r="630" spans="1:2" x14ac:dyDescent="0.2">
      <c r="A630" s="40" t="s">
        <v>1580</v>
      </c>
      <c r="B630" s="46" t="s">
        <v>1581</v>
      </c>
    </row>
    <row r="631" spans="1:2" ht="25.5" x14ac:dyDescent="0.2">
      <c r="A631" s="41" t="s">
        <v>1582</v>
      </c>
      <c r="B631" s="45" t="s">
        <v>1583</v>
      </c>
    </row>
    <row r="632" spans="1:2" ht="25.5" x14ac:dyDescent="0.2">
      <c r="A632" s="41" t="s">
        <v>1584</v>
      </c>
      <c r="B632" s="45" t="s">
        <v>1585</v>
      </c>
    </row>
    <row r="633" spans="1:2" ht="25.5" x14ac:dyDescent="0.2">
      <c r="A633" s="41" t="s">
        <v>1586</v>
      </c>
      <c r="B633" s="45" t="s">
        <v>1587</v>
      </c>
    </row>
    <row r="634" spans="1:2" ht="25.5" x14ac:dyDescent="0.2">
      <c r="A634" s="41" t="s">
        <v>1588</v>
      </c>
      <c r="B634" s="45" t="s">
        <v>1589</v>
      </c>
    </row>
    <row r="635" spans="1:2" ht="51" x14ac:dyDescent="0.2">
      <c r="A635" s="42" t="s">
        <v>1590</v>
      </c>
      <c r="B635" s="43" t="s">
        <v>1591</v>
      </c>
    </row>
    <row r="636" spans="1:2" ht="51" x14ac:dyDescent="0.2">
      <c r="A636" s="44" t="s">
        <v>1592</v>
      </c>
      <c r="B636" s="43" t="s">
        <v>1593</v>
      </c>
    </row>
    <row r="637" spans="1:2" ht="25.5" x14ac:dyDescent="0.2">
      <c r="A637" s="42" t="s">
        <v>1594</v>
      </c>
      <c r="B637" s="43" t="s">
        <v>1595</v>
      </c>
    </row>
    <row r="638" spans="1:2" ht="38.25" x14ac:dyDescent="0.2">
      <c r="A638" s="44" t="s">
        <v>1596</v>
      </c>
      <c r="B638" s="43" t="s">
        <v>1597</v>
      </c>
    </row>
    <row r="639" spans="1:2" x14ac:dyDescent="0.2">
      <c r="A639" s="44" t="s">
        <v>1598</v>
      </c>
      <c r="B639" s="43" t="s">
        <v>1599</v>
      </c>
    </row>
    <row r="640" spans="1:2" x14ac:dyDescent="0.2">
      <c r="A640" s="44" t="s">
        <v>1600</v>
      </c>
      <c r="B640" s="43" t="s">
        <v>1601</v>
      </c>
    </row>
    <row r="641" spans="1:2" ht="63.75" x14ac:dyDescent="0.2">
      <c r="A641" s="44" t="s">
        <v>1602</v>
      </c>
      <c r="B641" s="43" t="s">
        <v>1603</v>
      </c>
    </row>
    <row r="642" spans="1:2" ht="63.75" x14ac:dyDescent="0.2">
      <c r="A642" s="44" t="s">
        <v>1604</v>
      </c>
      <c r="B642" s="43" t="s">
        <v>1605</v>
      </c>
    </row>
    <row r="643" spans="1:2" ht="38.25" x14ac:dyDescent="0.2">
      <c r="A643" s="42" t="s">
        <v>1606</v>
      </c>
      <c r="B643" s="43" t="s">
        <v>1607</v>
      </c>
    </row>
    <row r="644" spans="1:2" ht="25.5" x14ac:dyDescent="0.2">
      <c r="A644" s="42" t="s">
        <v>1608</v>
      </c>
      <c r="B644" s="43" t="s">
        <v>1609</v>
      </c>
    </row>
    <row r="645" spans="1:2" ht="25.5" x14ac:dyDescent="0.2">
      <c r="A645" s="42" t="s">
        <v>1610</v>
      </c>
      <c r="B645" s="43" t="s">
        <v>1611</v>
      </c>
    </row>
    <row r="646" spans="1:2" ht="25.5" x14ac:dyDescent="0.2">
      <c r="A646" s="42" t="s">
        <v>1612</v>
      </c>
      <c r="B646" s="43" t="s">
        <v>1613</v>
      </c>
    </row>
    <row r="647" spans="1:2" x14ac:dyDescent="0.2">
      <c r="A647" s="42" t="s">
        <v>1614</v>
      </c>
      <c r="B647" s="43" t="s">
        <v>1615</v>
      </c>
    </row>
    <row r="648" spans="1:2" ht="114.75" x14ac:dyDescent="0.2">
      <c r="A648" s="42" t="s">
        <v>1616</v>
      </c>
      <c r="B648" s="43" t="s">
        <v>1617</v>
      </c>
    </row>
    <row r="649" spans="1:2" ht="25.5" x14ac:dyDescent="0.2">
      <c r="A649" s="42" t="s">
        <v>1618</v>
      </c>
      <c r="B649" s="43" t="s">
        <v>1619</v>
      </c>
    </row>
    <row r="650" spans="1:2" ht="25.5" x14ac:dyDescent="0.2">
      <c r="A650" s="42" t="s">
        <v>1620</v>
      </c>
      <c r="B650" s="43" t="s">
        <v>1621</v>
      </c>
    </row>
    <row r="651" spans="1:2" ht="38.25" x14ac:dyDescent="0.2">
      <c r="A651" s="42" t="s">
        <v>1622</v>
      </c>
      <c r="B651" s="43" t="s">
        <v>1623</v>
      </c>
    </row>
    <row r="652" spans="1:2" ht="25.5" x14ac:dyDescent="0.2">
      <c r="A652" s="42" t="s">
        <v>1624</v>
      </c>
      <c r="B652" s="43" t="s">
        <v>1625</v>
      </c>
    </row>
    <row r="653" spans="1:2" ht="38.25" x14ac:dyDescent="0.2">
      <c r="A653" s="42" t="s">
        <v>1626</v>
      </c>
      <c r="B653" s="43" t="s">
        <v>1627</v>
      </c>
    </row>
    <row r="654" spans="1:2" ht="51" x14ac:dyDescent="0.2">
      <c r="A654" s="42" t="s">
        <v>1628</v>
      </c>
      <c r="B654" s="43" t="s">
        <v>1629</v>
      </c>
    </row>
    <row r="655" spans="1:2" ht="38.25" x14ac:dyDescent="0.2">
      <c r="A655" s="42" t="s">
        <v>1630</v>
      </c>
      <c r="B655" s="43" t="s">
        <v>1631</v>
      </c>
    </row>
    <row r="656" spans="1:2" x14ac:dyDescent="0.2">
      <c r="A656" s="42" t="s">
        <v>1632</v>
      </c>
      <c r="B656" s="43" t="s">
        <v>1633</v>
      </c>
    </row>
    <row r="657" spans="1:2" ht="38.25" x14ac:dyDescent="0.2">
      <c r="A657" s="42" t="s">
        <v>1634</v>
      </c>
      <c r="B657" s="43" t="s">
        <v>1635</v>
      </c>
    </row>
    <row r="658" spans="1:2" ht="25.5" x14ac:dyDescent="0.2">
      <c r="A658" s="42" t="s">
        <v>1636</v>
      </c>
      <c r="B658" s="43" t="s">
        <v>1637</v>
      </c>
    </row>
    <row r="659" spans="1:2" ht="25.5" x14ac:dyDescent="0.2">
      <c r="A659" s="42" t="s">
        <v>1638</v>
      </c>
      <c r="B659" s="43" t="s">
        <v>1639</v>
      </c>
    </row>
    <row r="660" spans="1:2" x14ac:dyDescent="0.2">
      <c r="A660" s="58" t="s">
        <v>1640</v>
      </c>
      <c r="B660" s="43" t="s">
        <v>1641</v>
      </c>
    </row>
    <row r="661" spans="1:2" x14ac:dyDescent="0.2">
      <c r="A661" s="58">
        <v>1.1000000000000001</v>
      </c>
      <c r="B661" s="43" t="s">
        <v>1642</v>
      </c>
    </row>
    <row r="662" spans="1:2" x14ac:dyDescent="0.2">
      <c r="A662" s="58" t="s">
        <v>1643</v>
      </c>
      <c r="B662" s="43" t="s">
        <v>1644</v>
      </c>
    </row>
    <row r="663" spans="1:2" x14ac:dyDescent="0.2">
      <c r="A663" s="58" t="s">
        <v>1645</v>
      </c>
      <c r="B663" s="43" t="s">
        <v>1646</v>
      </c>
    </row>
    <row r="664" spans="1:2" x14ac:dyDescent="0.2">
      <c r="A664" s="58" t="s">
        <v>1647</v>
      </c>
      <c r="B664" s="43" t="s">
        <v>1648</v>
      </c>
    </row>
    <row r="665" spans="1:2" x14ac:dyDescent="0.2">
      <c r="A665" s="58" t="s">
        <v>1649</v>
      </c>
      <c r="B665" s="43" t="s">
        <v>1650</v>
      </c>
    </row>
    <row r="666" spans="1:2" x14ac:dyDescent="0.2">
      <c r="A666" s="58" t="s">
        <v>1651</v>
      </c>
      <c r="B666" s="43" t="s">
        <v>1652</v>
      </c>
    </row>
    <row r="667" spans="1:2" x14ac:dyDescent="0.2">
      <c r="A667" s="58" t="s">
        <v>1653</v>
      </c>
      <c r="B667" s="43" t="s">
        <v>1654</v>
      </c>
    </row>
    <row r="668" spans="1:2" x14ac:dyDescent="0.2">
      <c r="A668" s="58" t="s">
        <v>1655</v>
      </c>
      <c r="B668" s="43" t="s">
        <v>1656</v>
      </c>
    </row>
    <row r="669" spans="1:2" x14ac:dyDescent="0.2">
      <c r="A669" s="58">
        <v>1.2</v>
      </c>
      <c r="B669" s="43" t="s">
        <v>1657</v>
      </c>
    </row>
    <row r="670" spans="1:2" x14ac:dyDescent="0.2">
      <c r="A670" s="58" t="s">
        <v>1658</v>
      </c>
      <c r="B670" s="43" t="s">
        <v>1659</v>
      </c>
    </row>
    <row r="671" spans="1:2" x14ac:dyDescent="0.2">
      <c r="A671" s="58" t="s">
        <v>1660</v>
      </c>
      <c r="B671" s="43" t="s">
        <v>1661</v>
      </c>
    </row>
    <row r="672" spans="1:2" x14ac:dyDescent="0.2">
      <c r="A672" s="58" t="s">
        <v>1662</v>
      </c>
      <c r="B672" s="43" t="s">
        <v>1663</v>
      </c>
    </row>
    <row r="673" spans="1:2" x14ac:dyDescent="0.2">
      <c r="A673" s="58">
        <v>1.3</v>
      </c>
      <c r="B673" s="43" t="s">
        <v>1664</v>
      </c>
    </row>
    <row r="674" spans="1:2" x14ac:dyDescent="0.2">
      <c r="A674" s="58" t="s">
        <v>1665</v>
      </c>
      <c r="B674" s="43" t="s">
        <v>1666</v>
      </c>
    </row>
    <row r="675" spans="1:2" x14ac:dyDescent="0.2">
      <c r="A675" s="58" t="s">
        <v>1667</v>
      </c>
      <c r="B675" s="43" t="s">
        <v>1668</v>
      </c>
    </row>
    <row r="676" spans="1:2" x14ac:dyDescent="0.2">
      <c r="A676" s="58" t="s">
        <v>1669</v>
      </c>
      <c r="B676" s="43" t="s">
        <v>1670</v>
      </c>
    </row>
    <row r="677" spans="1:2" x14ac:dyDescent="0.2">
      <c r="A677" s="58" t="s">
        <v>1671</v>
      </c>
      <c r="B677" s="43" t="s">
        <v>1672</v>
      </c>
    </row>
    <row r="678" spans="1:2" x14ac:dyDescent="0.2">
      <c r="A678" s="58" t="s">
        <v>1673</v>
      </c>
      <c r="B678" s="43" t="s">
        <v>1674</v>
      </c>
    </row>
    <row r="679" spans="1:2" x14ac:dyDescent="0.2">
      <c r="A679" s="58" t="s">
        <v>1675</v>
      </c>
      <c r="B679" s="43" t="s">
        <v>1676</v>
      </c>
    </row>
    <row r="680" spans="1:2" x14ac:dyDescent="0.2">
      <c r="A680" s="58" t="s">
        <v>1677</v>
      </c>
      <c r="B680" s="43" t="s">
        <v>1678</v>
      </c>
    </row>
    <row r="681" spans="1:2" x14ac:dyDescent="0.2">
      <c r="A681" s="58">
        <v>1.4</v>
      </c>
      <c r="B681" s="43" t="s">
        <v>1679</v>
      </c>
    </row>
    <row r="682" spans="1:2" x14ac:dyDescent="0.2">
      <c r="A682" s="58">
        <v>1.5</v>
      </c>
      <c r="B682" s="43" t="s">
        <v>1680</v>
      </c>
    </row>
    <row r="683" spans="1:2" x14ac:dyDescent="0.2">
      <c r="A683" s="58" t="s">
        <v>1681</v>
      </c>
      <c r="B683" s="43" t="s">
        <v>1682</v>
      </c>
    </row>
    <row r="684" spans="1:2" x14ac:dyDescent="0.2">
      <c r="A684" s="58">
        <v>2.1</v>
      </c>
      <c r="B684" s="43" t="s">
        <v>1683</v>
      </c>
    </row>
    <row r="685" spans="1:2" x14ac:dyDescent="0.2">
      <c r="A685" s="58" t="s">
        <v>1684</v>
      </c>
      <c r="B685" s="43" t="s">
        <v>1685</v>
      </c>
    </row>
    <row r="686" spans="1:2" x14ac:dyDescent="0.2">
      <c r="A686" s="58">
        <v>2.2000000000000002</v>
      </c>
      <c r="B686" s="43" t="s">
        <v>1686</v>
      </c>
    </row>
    <row r="687" spans="1:2" x14ac:dyDescent="0.2">
      <c r="A687" s="58" t="s">
        <v>1687</v>
      </c>
      <c r="B687" s="43" t="s">
        <v>1688</v>
      </c>
    </row>
    <row r="688" spans="1:2" x14ac:dyDescent="0.2">
      <c r="A688" s="58" t="s">
        <v>1689</v>
      </c>
      <c r="B688" s="43" t="s">
        <v>1690</v>
      </c>
    </row>
    <row r="689" spans="1:2" x14ac:dyDescent="0.2">
      <c r="A689" s="58" t="s">
        <v>1691</v>
      </c>
      <c r="B689" s="43" t="s">
        <v>1692</v>
      </c>
    </row>
    <row r="690" spans="1:2" x14ac:dyDescent="0.2">
      <c r="A690" s="58" t="s">
        <v>1693</v>
      </c>
      <c r="B690" s="43" t="s">
        <v>1694</v>
      </c>
    </row>
    <row r="691" spans="1:2" x14ac:dyDescent="0.2">
      <c r="A691" s="58" t="s">
        <v>1695</v>
      </c>
      <c r="B691" s="43" t="s">
        <v>1696</v>
      </c>
    </row>
    <row r="692" spans="1:2" x14ac:dyDescent="0.2">
      <c r="A692" s="58">
        <v>2.2999999999999998</v>
      </c>
      <c r="B692" s="43" t="s">
        <v>1697</v>
      </c>
    </row>
    <row r="693" spans="1:2" x14ac:dyDescent="0.2">
      <c r="A693" s="58">
        <v>2.4</v>
      </c>
      <c r="B693" s="43" t="s">
        <v>1698</v>
      </c>
    </row>
    <row r="694" spans="1:2" x14ac:dyDescent="0.2">
      <c r="A694" s="58">
        <v>2.5</v>
      </c>
      <c r="B694" s="43" t="s">
        <v>1699</v>
      </c>
    </row>
    <row r="695" spans="1:2" x14ac:dyDescent="0.2">
      <c r="A695" s="58">
        <v>2.6</v>
      </c>
      <c r="B695" s="43" t="s">
        <v>1700</v>
      </c>
    </row>
    <row r="696" spans="1:2" x14ac:dyDescent="0.2">
      <c r="A696" s="58" t="s">
        <v>1701</v>
      </c>
      <c r="B696" s="43" t="s">
        <v>1702</v>
      </c>
    </row>
    <row r="697" spans="1:2" x14ac:dyDescent="0.2">
      <c r="A697" s="58">
        <v>3.1</v>
      </c>
      <c r="B697" s="43" t="s">
        <v>1703</v>
      </c>
    </row>
    <row r="698" spans="1:2" x14ac:dyDescent="0.2">
      <c r="A698" s="58">
        <v>3.2</v>
      </c>
      <c r="B698" s="43" t="s">
        <v>1704</v>
      </c>
    </row>
    <row r="699" spans="1:2" x14ac:dyDescent="0.2">
      <c r="A699" s="58" t="s">
        <v>871</v>
      </c>
      <c r="B699" s="43" t="s">
        <v>1705</v>
      </c>
    </row>
    <row r="700" spans="1:2" x14ac:dyDescent="0.2">
      <c r="A700" s="58" t="s">
        <v>873</v>
      </c>
      <c r="B700" s="43" t="s">
        <v>1706</v>
      </c>
    </row>
    <row r="701" spans="1:2" x14ac:dyDescent="0.2">
      <c r="A701" s="58" t="s">
        <v>875</v>
      </c>
      <c r="B701" s="43" t="s">
        <v>1707</v>
      </c>
    </row>
    <row r="702" spans="1:2" x14ac:dyDescent="0.2">
      <c r="A702" s="58">
        <v>3.3</v>
      </c>
      <c r="B702" s="43" t="s">
        <v>1708</v>
      </c>
    </row>
    <row r="703" spans="1:2" x14ac:dyDescent="0.2">
      <c r="A703" s="58">
        <v>3.4</v>
      </c>
      <c r="B703" s="43" t="s">
        <v>1709</v>
      </c>
    </row>
    <row r="704" spans="1:2" x14ac:dyDescent="0.2">
      <c r="A704" s="58" t="s">
        <v>895</v>
      </c>
      <c r="B704" s="43" t="s">
        <v>1710</v>
      </c>
    </row>
    <row r="705" spans="1:2" x14ac:dyDescent="0.2">
      <c r="A705" s="58">
        <v>3.5</v>
      </c>
      <c r="B705" s="43" t="s">
        <v>1711</v>
      </c>
    </row>
    <row r="706" spans="1:2" x14ac:dyDescent="0.2">
      <c r="A706" s="58" t="s">
        <v>913</v>
      </c>
      <c r="B706" s="43" t="s">
        <v>1712</v>
      </c>
    </row>
    <row r="707" spans="1:2" x14ac:dyDescent="0.2">
      <c r="A707" s="58" t="s">
        <v>915</v>
      </c>
      <c r="B707" s="43" t="s">
        <v>1713</v>
      </c>
    </row>
    <row r="708" spans="1:2" x14ac:dyDescent="0.2">
      <c r="A708" s="58" t="s">
        <v>917</v>
      </c>
      <c r="B708" s="43" t="s">
        <v>1714</v>
      </c>
    </row>
    <row r="709" spans="1:2" x14ac:dyDescent="0.2">
      <c r="A709" s="58" t="s">
        <v>919</v>
      </c>
      <c r="B709" s="43" t="s">
        <v>1715</v>
      </c>
    </row>
    <row r="710" spans="1:2" x14ac:dyDescent="0.2">
      <c r="A710" s="58">
        <v>3.6</v>
      </c>
      <c r="B710" s="43" t="s">
        <v>1716</v>
      </c>
    </row>
    <row r="711" spans="1:2" x14ac:dyDescent="0.2">
      <c r="A711" s="58" t="s">
        <v>935</v>
      </c>
      <c r="B711" s="43" t="s">
        <v>1717</v>
      </c>
    </row>
    <row r="712" spans="1:2" x14ac:dyDescent="0.2">
      <c r="A712" s="58" t="s">
        <v>937</v>
      </c>
      <c r="B712" s="43" t="s">
        <v>1718</v>
      </c>
    </row>
    <row r="713" spans="1:2" x14ac:dyDescent="0.2">
      <c r="A713" s="58" t="s">
        <v>939</v>
      </c>
      <c r="B713" s="43" t="s">
        <v>1719</v>
      </c>
    </row>
    <row r="714" spans="1:2" x14ac:dyDescent="0.2">
      <c r="A714" s="58" t="s">
        <v>1720</v>
      </c>
      <c r="B714" s="43" t="s">
        <v>1721</v>
      </c>
    </row>
    <row r="715" spans="1:2" x14ac:dyDescent="0.2">
      <c r="A715" s="58" t="s">
        <v>1722</v>
      </c>
      <c r="B715" s="43" t="s">
        <v>1723</v>
      </c>
    </row>
    <row r="716" spans="1:2" x14ac:dyDescent="0.2">
      <c r="A716" s="58" t="s">
        <v>1724</v>
      </c>
      <c r="B716" s="43" t="s">
        <v>1725</v>
      </c>
    </row>
    <row r="717" spans="1:2" x14ac:dyDescent="0.2">
      <c r="A717" s="58" t="s">
        <v>1726</v>
      </c>
      <c r="B717" s="43" t="s">
        <v>1727</v>
      </c>
    </row>
    <row r="718" spans="1:2" x14ac:dyDescent="0.2">
      <c r="A718" s="58" t="s">
        <v>1728</v>
      </c>
      <c r="B718" s="43" t="s">
        <v>1729</v>
      </c>
    </row>
    <row r="719" spans="1:2" x14ac:dyDescent="0.2">
      <c r="A719" s="58">
        <v>3.7</v>
      </c>
      <c r="B719" s="43" t="s">
        <v>1730</v>
      </c>
    </row>
    <row r="720" spans="1:2" x14ac:dyDescent="0.2">
      <c r="A720" s="58" t="s">
        <v>1731</v>
      </c>
      <c r="B720" s="43" t="s">
        <v>1732</v>
      </c>
    </row>
    <row r="721" spans="1:2" x14ac:dyDescent="0.2">
      <c r="A721" s="58">
        <v>4.0999999999999996</v>
      </c>
      <c r="B721" s="43" t="s">
        <v>1733</v>
      </c>
    </row>
    <row r="722" spans="1:2" x14ac:dyDescent="0.2">
      <c r="A722" s="58" t="s">
        <v>1734</v>
      </c>
      <c r="B722" s="43" t="s">
        <v>1735</v>
      </c>
    </row>
    <row r="723" spans="1:2" x14ac:dyDescent="0.2">
      <c r="A723" s="58">
        <v>4.2</v>
      </c>
      <c r="B723" s="43" t="s">
        <v>1736</v>
      </c>
    </row>
    <row r="724" spans="1:2" x14ac:dyDescent="0.2">
      <c r="A724" s="58">
        <v>4.3</v>
      </c>
      <c r="B724" s="43" t="s">
        <v>1737</v>
      </c>
    </row>
    <row r="725" spans="1:2" x14ac:dyDescent="0.2">
      <c r="A725" s="58" t="s">
        <v>1738</v>
      </c>
      <c r="B725" s="43" t="s">
        <v>1739</v>
      </c>
    </row>
    <row r="726" spans="1:2" x14ac:dyDescent="0.2">
      <c r="A726" s="58">
        <v>5.0999999999999996</v>
      </c>
      <c r="B726" s="43" t="s">
        <v>1740</v>
      </c>
    </row>
    <row r="727" spans="1:2" x14ac:dyDescent="0.2">
      <c r="A727" s="58" t="s">
        <v>337</v>
      </c>
      <c r="B727" s="43" t="s">
        <v>1741</v>
      </c>
    </row>
    <row r="728" spans="1:2" x14ac:dyDescent="0.2">
      <c r="A728" s="58" t="s">
        <v>339</v>
      </c>
      <c r="B728" s="43" t="s">
        <v>1742</v>
      </c>
    </row>
    <row r="729" spans="1:2" x14ac:dyDescent="0.2">
      <c r="A729" s="58">
        <v>5.2</v>
      </c>
      <c r="B729" s="43" t="s">
        <v>1743</v>
      </c>
    </row>
    <row r="730" spans="1:2" x14ac:dyDescent="0.2">
      <c r="A730" s="58">
        <v>5.3</v>
      </c>
      <c r="B730" s="43" t="s">
        <v>1744</v>
      </c>
    </row>
    <row r="731" spans="1:2" x14ac:dyDescent="0.2">
      <c r="A731" s="58">
        <v>5.4</v>
      </c>
      <c r="B731" s="43" t="s">
        <v>1745</v>
      </c>
    </row>
    <row r="732" spans="1:2" x14ac:dyDescent="0.2">
      <c r="A732" s="58" t="s">
        <v>1746</v>
      </c>
      <c r="B732" s="43" t="s">
        <v>1747</v>
      </c>
    </row>
    <row r="733" spans="1:2" x14ac:dyDescent="0.2">
      <c r="A733" s="58">
        <v>6.1</v>
      </c>
      <c r="B733" s="43" t="s">
        <v>1748</v>
      </c>
    </row>
    <row r="734" spans="1:2" x14ac:dyDescent="0.2">
      <c r="A734" s="58">
        <v>6.2</v>
      </c>
      <c r="B734" s="43" t="s">
        <v>1749</v>
      </c>
    </row>
    <row r="735" spans="1:2" x14ac:dyDescent="0.2">
      <c r="A735" s="58">
        <v>6.3</v>
      </c>
      <c r="B735" s="43" t="s">
        <v>1750</v>
      </c>
    </row>
    <row r="736" spans="1:2" x14ac:dyDescent="0.2">
      <c r="A736" s="58" t="s">
        <v>1751</v>
      </c>
      <c r="B736" s="43" t="s">
        <v>1752</v>
      </c>
    </row>
    <row r="737" spans="1:2" x14ac:dyDescent="0.2">
      <c r="A737" s="58" t="s">
        <v>1753</v>
      </c>
      <c r="B737" s="43" t="s">
        <v>1754</v>
      </c>
    </row>
    <row r="738" spans="1:2" x14ac:dyDescent="0.2">
      <c r="A738" s="58">
        <v>6.4</v>
      </c>
      <c r="B738" s="43" t="s">
        <v>1755</v>
      </c>
    </row>
    <row r="739" spans="1:2" x14ac:dyDescent="0.2">
      <c r="A739" s="58" t="s">
        <v>1756</v>
      </c>
      <c r="B739" s="43" t="s">
        <v>1757</v>
      </c>
    </row>
    <row r="740" spans="1:2" x14ac:dyDescent="0.2">
      <c r="A740" s="58" t="s">
        <v>1758</v>
      </c>
      <c r="B740" s="43" t="s">
        <v>1759</v>
      </c>
    </row>
    <row r="741" spans="1:2" x14ac:dyDescent="0.2">
      <c r="A741" s="58" t="s">
        <v>1760</v>
      </c>
      <c r="B741" s="43" t="s">
        <v>1761</v>
      </c>
    </row>
    <row r="742" spans="1:2" x14ac:dyDescent="0.2">
      <c r="A742" s="58" t="s">
        <v>1762</v>
      </c>
      <c r="B742" s="43" t="s">
        <v>1763</v>
      </c>
    </row>
    <row r="743" spans="1:2" x14ac:dyDescent="0.2">
      <c r="A743" s="58" t="s">
        <v>1764</v>
      </c>
      <c r="B743" s="43" t="s">
        <v>1765</v>
      </c>
    </row>
    <row r="744" spans="1:2" x14ac:dyDescent="0.2">
      <c r="A744" s="58" t="s">
        <v>1766</v>
      </c>
      <c r="B744" s="43" t="s">
        <v>1767</v>
      </c>
    </row>
    <row r="745" spans="1:2" x14ac:dyDescent="0.2">
      <c r="A745" s="58" t="s">
        <v>1768</v>
      </c>
      <c r="B745" s="43" t="s">
        <v>1769</v>
      </c>
    </row>
    <row r="746" spans="1:2" x14ac:dyDescent="0.2">
      <c r="A746" s="58" t="s">
        <v>1770</v>
      </c>
      <c r="B746" s="43" t="s">
        <v>1771</v>
      </c>
    </row>
    <row r="747" spans="1:2" x14ac:dyDescent="0.2">
      <c r="A747" s="58" t="s">
        <v>1772</v>
      </c>
      <c r="B747" s="43" t="s">
        <v>1773</v>
      </c>
    </row>
    <row r="748" spans="1:2" x14ac:dyDescent="0.2">
      <c r="A748" s="58" t="s">
        <v>1774</v>
      </c>
      <c r="B748" s="43" t="s">
        <v>1775</v>
      </c>
    </row>
    <row r="749" spans="1:2" x14ac:dyDescent="0.2">
      <c r="A749" s="58">
        <v>6.5</v>
      </c>
      <c r="B749" s="43" t="s">
        <v>1776</v>
      </c>
    </row>
    <row r="750" spans="1:2" x14ac:dyDescent="0.2">
      <c r="A750" s="58" t="s">
        <v>1777</v>
      </c>
      <c r="B750" s="43" t="s">
        <v>1778</v>
      </c>
    </row>
    <row r="751" spans="1:2" x14ac:dyDescent="0.2">
      <c r="A751" s="58" t="s">
        <v>1779</v>
      </c>
      <c r="B751" s="43" t="s">
        <v>1780</v>
      </c>
    </row>
    <row r="752" spans="1:2" x14ac:dyDescent="0.2">
      <c r="A752" s="58" t="s">
        <v>1781</v>
      </c>
      <c r="B752" s="43" t="s">
        <v>1782</v>
      </c>
    </row>
    <row r="753" spans="1:2" x14ac:dyDescent="0.2">
      <c r="A753" s="58" t="s">
        <v>1783</v>
      </c>
      <c r="B753" s="43" t="s">
        <v>1784</v>
      </c>
    </row>
    <row r="754" spans="1:2" x14ac:dyDescent="0.2">
      <c r="A754" s="58" t="s">
        <v>1785</v>
      </c>
      <c r="B754" s="43" t="s">
        <v>1786</v>
      </c>
    </row>
    <row r="755" spans="1:2" x14ac:dyDescent="0.2">
      <c r="A755" s="58" t="s">
        <v>1787</v>
      </c>
      <c r="B755" s="43" t="s">
        <v>1788</v>
      </c>
    </row>
    <row r="756" spans="1:2" x14ac:dyDescent="0.2">
      <c r="A756" s="58" t="s">
        <v>1789</v>
      </c>
      <c r="B756" s="43" t="s">
        <v>1790</v>
      </c>
    </row>
    <row r="757" spans="1:2" x14ac:dyDescent="0.2">
      <c r="A757" s="58" t="s">
        <v>1791</v>
      </c>
      <c r="B757" s="43" t="s">
        <v>1792</v>
      </c>
    </row>
    <row r="758" spans="1:2" x14ac:dyDescent="0.2">
      <c r="A758" s="58" t="s">
        <v>1793</v>
      </c>
      <c r="B758" s="43" t="s">
        <v>1794</v>
      </c>
    </row>
    <row r="759" spans="1:2" x14ac:dyDescent="0.2">
      <c r="A759" s="58" t="s">
        <v>1795</v>
      </c>
      <c r="B759" s="43" t="s">
        <v>1796</v>
      </c>
    </row>
    <row r="760" spans="1:2" x14ac:dyDescent="0.2">
      <c r="A760" s="58">
        <v>6.6</v>
      </c>
      <c r="B760" s="43" t="s">
        <v>1797</v>
      </c>
    </row>
    <row r="761" spans="1:2" x14ac:dyDescent="0.2">
      <c r="A761" s="58">
        <v>6.7</v>
      </c>
      <c r="B761" s="43" t="s">
        <v>1798</v>
      </c>
    </row>
    <row r="762" spans="1:2" x14ac:dyDescent="0.2">
      <c r="A762" s="58" t="s">
        <v>1799</v>
      </c>
      <c r="B762" s="43" t="s">
        <v>1800</v>
      </c>
    </row>
    <row r="763" spans="1:2" x14ac:dyDescent="0.2">
      <c r="A763" s="58">
        <v>7.1</v>
      </c>
      <c r="B763" s="43" t="s">
        <v>1801</v>
      </c>
    </row>
    <row r="764" spans="1:2" x14ac:dyDescent="0.2">
      <c r="A764" s="58" t="s">
        <v>355</v>
      </c>
      <c r="B764" s="43" t="s">
        <v>1802</v>
      </c>
    </row>
    <row r="765" spans="1:2" x14ac:dyDescent="0.2">
      <c r="A765" s="58" t="s">
        <v>357</v>
      </c>
      <c r="B765" s="43" t="s">
        <v>1803</v>
      </c>
    </row>
    <row r="766" spans="1:2" x14ac:dyDescent="0.2">
      <c r="A766" s="58" t="s">
        <v>1804</v>
      </c>
      <c r="B766" s="43" t="s">
        <v>1805</v>
      </c>
    </row>
    <row r="767" spans="1:2" x14ac:dyDescent="0.2">
      <c r="A767" s="58" t="s">
        <v>1806</v>
      </c>
      <c r="B767" s="43" t="s">
        <v>1807</v>
      </c>
    </row>
    <row r="768" spans="1:2" x14ac:dyDescent="0.2">
      <c r="A768" s="58">
        <v>7.2</v>
      </c>
      <c r="B768" s="43" t="s">
        <v>1808</v>
      </c>
    </row>
    <row r="769" spans="1:2" x14ac:dyDescent="0.2">
      <c r="A769" s="58" t="s">
        <v>359</v>
      </c>
      <c r="B769" s="43" t="s">
        <v>1809</v>
      </c>
    </row>
    <row r="770" spans="1:2" x14ac:dyDescent="0.2">
      <c r="A770" s="58" t="s">
        <v>361</v>
      </c>
      <c r="B770" s="43" t="s">
        <v>1810</v>
      </c>
    </row>
    <row r="771" spans="1:2" x14ac:dyDescent="0.2">
      <c r="A771" s="58" t="s">
        <v>363</v>
      </c>
      <c r="B771" s="43" t="s">
        <v>1811</v>
      </c>
    </row>
    <row r="772" spans="1:2" x14ac:dyDescent="0.2">
      <c r="A772" s="58">
        <v>7.3</v>
      </c>
      <c r="B772" s="43" t="s">
        <v>1812</v>
      </c>
    </row>
    <row r="773" spans="1:2" x14ac:dyDescent="0.2">
      <c r="A773" s="58" t="s">
        <v>1813</v>
      </c>
      <c r="B773" s="43" t="s">
        <v>1814</v>
      </c>
    </row>
    <row r="774" spans="1:2" x14ac:dyDescent="0.2">
      <c r="A774" s="58">
        <v>8.1</v>
      </c>
      <c r="B774" s="43" t="s">
        <v>1815</v>
      </c>
    </row>
    <row r="775" spans="1:2" x14ac:dyDescent="0.2">
      <c r="A775" s="58" t="s">
        <v>367</v>
      </c>
      <c r="B775" s="43" t="s">
        <v>1816</v>
      </c>
    </row>
    <row r="776" spans="1:2" x14ac:dyDescent="0.2">
      <c r="A776" s="58" t="s">
        <v>369</v>
      </c>
      <c r="B776" s="43" t="s">
        <v>1817</v>
      </c>
    </row>
    <row r="777" spans="1:2" x14ac:dyDescent="0.2">
      <c r="A777" s="58" t="s">
        <v>371</v>
      </c>
      <c r="B777" s="43" t="s">
        <v>1818</v>
      </c>
    </row>
    <row r="778" spans="1:2" x14ac:dyDescent="0.2">
      <c r="A778" s="58" t="s">
        <v>373</v>
      </c>
      <c r="B778" s="43" t="s">
        <v>1819</v>
      </c>
    </row>
    <row r="779" spans="1:2" x14ac:dyDescent="0.2">
      <c r="A779" s="58" t="s">
        <v>1820</v>
      </c>
      <c r="B779" s="43" t="s">
        <v>1821</v>
      </c>
    </row>
    <row r="780" spans="1:2" x14ac:dyDescent="0.2">
      <c r="A780" s="58" t="s">
        <v>1822</v>
      </c>
      <c r="B780" s="43" t="s">
        <v>1823</v>
      </c>
    </row>
    <row r="781" spans="1:2" x14ac:dyDescent="0.2">
      <c r="A781" s="58" t="s">
        <v>1824</v>
      </c>
      <c r="B781" s="43" t="s">
        <v>1825</v>
      </c>
    </row>
    <row r="782" spans="1:2" x14ac:dyDescent="0.2">
      <c r="A782" s="58" t="s">
        <v>1826</v>
      </c>
      <c r="B782" s="43" t="s">
        <v>1827</v>
      </c>
    </row>
    <row r="783" spans="1:2" x14ac:dyDescent="0.2">
      <c r="A783" s="58">
        <v>8.1999999999999993</v>
      </c>
      <c r="B783" s="43" t="s">
        <v>1828</v>
      </c>
    </row>
    <row r="784" spans="1:2" x14ac:dyDescent="0.2">
      <c r="A784" s="58" t="s">
        <v>375</v>
      </c>
      <c r="B784" s="43" t="s">
        <v>1829</v>
      </c>
    </row>
    <row r="785" spans="1:2" x14ac:dyDescent="0.2">
      <c r="A785" s="58" t="s">
        <v>377</v>
      </c>
      <c r="B785" s="43" t="s">
        <v>1830</v>
      </c>
    </row>
    <row r="786" spans="1:2" x14ac:dyDescent="0.2">
      <c r="A786" s="58" t="s">
        <v>379</v>
      </c>
      <c r="B786" s="43" t="s">
        <v>1831</v>
      </c>
    </row>
    <row r="787" spans="1:2" x14ac:dyDescent="0.2">
      <c r="A787" s="58" t="s">
        <v>1832</v>
      </c>
      <c r="B787" s="43" t="s">
        <v>1833</v>
      </c>
    </row>
    <row r="788" spans="1:2" x14ac:dyDescent="0.2">
      <c r="A788" s="58" t="s">
        <v>1834</v>
      </c>
      <c r="B788" s="43" t="s">
        <v>1835</v>
      </c>
    </row>
    <row r="789" spans="1:2" x14ac:dyDescent="0.2">
      <c r="A789" s="58" t="s">
        <v>1836</v>
      </c>
      <c r="B789" s="43" t="s">
        <v>1837</v>
      </c>
    </row>
    <row r="790" spans="1:2" x14ac:dyDescent="0.2">
      <c r="A790" s="58">
        <v>8.3000000000000007</v>
      </c>
      <c r="B790" s="43" t="s">
        <v>1838</v>
      </c>
    </row>
    <row r="791" spans="1:2" x14ac:dyDescent="0.2">
      <c r="A791" s="58" t="s">
        <v>381</v>
      </c>
      <c r="B791" s="43" t="s">
        <v>1839</v>
      </c>
    </row>
    <row r="792" spans="1:2" x14ac:dyDescent="0.2">
      <c r="A792" s="58" t="s">
        <v>383</v>
      </c>
      <c r="B792" s="43" t="s">
        <v>1840</v>
      </c>
    </row>
    <row r="793" spans="1:2" x14ac:dyDescent="0.2">
      <c r="A793" s="58">
        <v>8.4</v>
      </c>
      <c r="B793" s="43" t="s">
        <v>1841</v>
      </c>
    </row>
    <row r="794" spans="1:2" x14ac:dyDescent="0.2">
      <c r="A794" s="58">
        <v>8.5</v>
      </c>
      <c r="B794" s="43" t="s">
        <v>1842</v>
      </c>
    </row>
    <row r="795" spans="1:2" x14ac:dyDescent="0.2">
      <c r="A795" s="58" t="s">
        <v>1843</v>
      </c>
      <c r="B795" s="43" t="s">
        <v>1844</v>
      </c>
    </row>
    <row r="796" spans="1:2" x14ac:dyDescent="0.2">
      <c r="A796" s="58">
        <v>8.6</v>
      </c>
      <c r="B796" s="43" t="s">
        <v>1845</v>
      </c>
    </row>
    <row r="797" spans="1:2" x14ac:dyDescent="0.2">
      <c r="A797" s="58">
        <v>8.6999999999999993</v>
      </c>
      <c r="B797" s="43" t="s">
        <v>1846</v>
      </c>
    </row>
    <row r="798" spans="1:2" x14ac:dyDescent="0.2">
      <c r="A798" s="58">
        <v>8.8000000000000007</v>
      </c>
      <c r="B798" s="43" t="s">
        <v>1847</v>
      </c>
    </row>
    <row r="799" spans="1:2" x14ac:dyDescent="0.2">
      <c r="A799" s="58" t="s">
        <v>1848</v>
      </c>
      <c r="B799" s="43" t="s">
        <v>1849</v>
      </c>
    </row>
    <row r="800" spans="1:2" x14ac:dyDescent="0.2">
      <c r="A800" s="58">
        <v>9.1</v>
      </c>
      <c r="B800" s="43" t="s">
        <v>1850</v>
      </c>
    </row>
    <row r="801" spans="1:2" x14ac:dyDescent="0.2">
      <c r="A801" s="58" t="s">
        <v>387</v>
      </c>
      <c r="B801" s="43" t="s">
        <v>1851</v>
      </c>
    </row>
    <row r="802" spans="1:2" x14ac:dyDescent="0.2">
      <c r="A802" s="58" t="s">
        <v>389</v>
      </c>
      <c r="B802" s="43" t="s">
        <v>1852</v>
      </c>
    </row>
    <row r="803" spans="1:2" x14ac:dyDescent="0.2">
      <c r="A803" s="58" t="s">
        <v>1853</v>
      </c>
      <c r="B803" s="43" t="s">
        <v>1854</v>
      </c>
    </row>
    <row r="804" spans="1:2" x14ac:dyDescent="0.2">
      <c r="A804" s="58">
        <v>9.1999999999999993</v>
      </c>
      <c r="B804" s="43" t="s">
        <v>1855</v>
      </c>
    </row>
    <row r="805" spans="1:2" x14ac:dyDescent="0.2">
      <c r="A805" s="58">
        <v>9.3000000000000007</v>
      </c>
      <c r="B805" s="43" t="s">
        <v>1856</v>
      </c>
    </row>
    <row r="806" spans="1:2" x14ac:dyDescent="0.2">
      <c r="A806" s="58">
        <v>9.4</v>
      </c>
      <c r="B806" s="43" t="s">
        <v>1857</v>
      </c>
    </row>
    <row r="807" spans="1:2" x14ac:dyDescent="0.2">
      <c r="A807" s="58" t="s">
        <v>405</v>
      </c>
      <c r="B807" s="43" t="s">
        <v>1858</v>
      </c>
    </row>
    <row r="808" spans="1:2" x14ac:dyDescent="0.2">
      <c r="A808" s="58" t="s">
        <v>407</v>
      </c>
      <c r="B808" s="43" t="s">
        <v>1859</v>
      </c>
    </row>
    <row r="809" spans="1:2" x14ac:dyDescent="0.2">
      <c r="A809" s="58" t="s">
        <v>409</v>
      </c>
      <c r="B809" s="43" t="s">
        <v>1860</v>
      </c>
    </row>
    <row r="810" spans="1:2" x14ac:dyDescent="0.2">
      <c r="A810" s="58" t="s">
        <v>411</v>
      </c>
      <c r="B810" s="43" t="s">
        <v>1861</v>
      </c>
    </row>
    <row r="811" spans="1:2" x14ac:dyDescent="0.2">
      <c r="A811" s="58">
        <v>9.5</v>
      </c>
      <c r="B811" s="43" t="s">
        <v>1862</v>
      </c>
    </row>
    <row r="812" spans="1:2" x14ac:dyDescent="0.2">
      <c r="A812" s="58" t="s">
        <v>1863</v>
      </c>
      <c r="B812" s="43" t="s">
        <v>1864</v>
      </c>
    </row>
    <row r="813" spans="1:2" x14ac:dyDescent="0.2">
      <c r="A813" s="58">
        <v>9.6</v>
      </c>
      <c r="B813" s="43" t="s">
        <v>1865</v>
      </c>
    </row>
    <row r="814" spans="1:2" x14ac:dyDescent="0.2">
      <c r="A814" s="58" t="s">
        <v>1866</v>
      </c>
      <c r="B814" s="43" t="s">
        <v>1867</v>
      </c>
    </row>
    <row r="815" spans="1:2" x14ac:dyDescent="0.2">
      <c r="A815" s="58" t="s">
        <v>1868</v>
      </c>
      <c r="B815" s="43" t="s">
        <v>1869</v>
      </c>
    </row>
    <row r="816" spans="1:2" x14ac:dyDescent="0.2">
      <c r="A816" s="58" t="s">
        <v>1870</v>
      </c>
      <c r="B816" s="43" t="s">
        <v>1871</v>
      </c>
    </row>
    <row r="817" spans="1:2" x14ac:dyDescent="0.2">
      <c r="A817" s="58">
        <v>9.6999999999999993</v>
      </c>
      <c r="B817" s="43" t="s">
        <v>1872</v>
      </c>
    </row>
    <row r="818" spans="1:2" x14ac:dyDescent="0.2">
      <c r="A818" s="58" t="s">
        <v>1873</v>
      </c>
      <c r="B818" s="43" t="s">
        <v>1874</v>
      </c>
    </row>
    <row r="819" spans="1:2" x14ac:dyDescent="0.2">
      <c r="A819" s="58">
        <v>9.8000000000000007</v>
      </c>
      <c r="B819" s="43" t="s">
        <v>1875</v>
      </c>
    </row>
    <row r="820" spans="1:2" x14ac:dyDescent="0.2">
      <c r="A820" s="58" t="s">
        <v>1876</v>
      </c>
      <c r="B820" s="43" t="s">
        <v>1877</v>
      </c>
    </row>
    <row r="821" spans="1:2" x14ac:dyDescent="0.2">
      <c r="A821" s="58" t="s">
        <v>1878</v>
      </c>
      <c r="B821" s="43" t="s">
        <v>1879</v>
      </c>
    </row>
    <row r="822" spans="1:2" x14ac:dyDescent="0.2">
      <c r="A822" s="58">
        <v>9.9</v>
      </c>
      <c r="B822" s="43" t="s">
        <v>1880</v>
      </c>
    </row>
    <row r="823" spans="1:2" x14ac:dyDescent="0.2">
      <c r="A823" s="58" t="s">
        <v>1881</v>
      </c>
      <c r="B823" s="43" t="s">
        <v>1882</v>
      </c>
    </row>
    <row r="824" spans="1:2" x14ac:dyDescent="0.2">
      <c r="A824" s="58" t="s">
        <v>1883</v>
      </c>
      <c r="B824" s="43" t="s">
        <v>1884</v>
      </c>
    </row>
    <row r="825" spans="1:2" x14ac:dyDescent="0.2">
      <c r="A825" s="58" t="s">
        <v>1885</v>
      </c>
      <c r="B825" s="43" t="s">
        <v>1886</v>
      </c>
    </row>
    <row r="826" spans="1:2" x14ac:dyDescent="0.2">
      <c r="A826" s="58" t="s">
        <v>1887</v>
      </c>
      <c r="B826" s="43" t="s">
        <v>1888</v>
      </c>
    </row>
    <row r="827" spans="1:2" x14ac:dyDescent="0.2">
      <c r="A827" s="58" t="s">
        <v>1889</v>
      </c>
      <c r="B827" s="43" t="s">
        <v>1890</v>
      </c>
    </row>
    <row r="828" spans="1:2" x14ac:dyDescent="0.2">
      <c r="A828" s="58">
        <v>10.1</v>
      </c>
      <c r="B828" s="43" t="s">
        <v>1891</v>
      </c>
    </row>
    <row r="829" spans="1:2" x14ac:dyDescent="0.2">
      <c r="A829" s="58">
        <v>10.199999999999999</v>
      </c>
      <c r="B829" s="43" t="s">
        <v>1892</v>
      </c>
    </row>
    <row r="830" spans="1:2" x14ac:dyDescent="0.2">
      <c r="A830" s="58" t="s">
        <v>1893</v>
      </c>
      <c r="B830" s="43" t="s">
        <v>1894</v>
      </c>
    </row>
    <row r="831" spans="1:2" x14ac:dyDescent="0.2">
      <c r="A831" s="58" t="s">
        <v>1895</v>
      </c>
      <c r="B831" s="43" t="s">
        <v>1896</v>
      </c>
    </row>
    <row r="832" spans="1:2" x14ac:dyDescent="0.2">
      <c r="A832" s="58" t="s">
        <v>1897</v>
      </c>
      <c r="B832" s="43" t="s">
        <v>1898</v>
      </c>
    </row>
    <row r="833" spans="1:2" x14ac:dyDescent="0.2">
      <c r="A833" s="58" t="s">
        <v>1899</v>
      </c>
      <c r="B833" s="43" t="s">
        <v>1900</v>
      </c>
    </row>
    <row r="834" spans="1:2" x14ac:dyDescent="0.2">
      <c r="A834" s="58" t="s">
        <v>1901</v>
      </c>
      <c r="B834" s="43" t="s">
        <v>1902</v>
      </c>
    </row>
    <row r="835" spans="1:2" x14ac:dyDescent="0.2">
      <c r="A835" s="58" t="s">
        <v>1903</v>
      </c>
      <c r="B835" s="43" t="s">
        <v>1904</v>
      </c>
    </row>
    <row r="836" spans="1:2" x14ac:dyDescent="0.2">
      <c r="A836" s="58" t="s">
        <v>1905</v>
      </c>
      <c r="B836" s="43" t="s">
        <v>1906</v>
      </c>
    </row>
    <row r="837" spans="1:2" x14ac:dyDescent="0.2">
      <c r="A837" s="58">
        <v>10.3</v>
      </c>
      <c r="B837" s="43" t="s">
        <v>1907</v>
      </c>
    </row>
    <row r="838" spans="1:2" x14ac:dyDescent="0.2">
      <c r="A838" s="58" t="s">
        <v>1908</v>
      </c>
      <c r="B838" s="43" t="s">
        <v>1909</v>
      </c>
    </row>
    <row r="839" spans="1:2" x14ac:dyDescent="0.2">
      <c r="A839" s="58" t="s">
        <v>1910</v>
      </c>
      <c r="B839" s="43" t="s">
        <v>1911</v>
      </c>
    </row>
    <row r="840" spans="1:2" x14ac:dyDescent="0.2">
      <c r="A840" s="58" t="s">
        <v>1912</v>
      </c>
      <c r="B840" s="43" t="s">
        <v>1913</v>
      </c>
    </row>
    <row r="841" spans="1:2" x14ac:dyDescent="0.2">
      <c r="A841" s="58" t="s">
        <v>1914</v>
      </c>
      <c r="B841" s="43" t="s">
        <v>1915</v>
      </c>
    </row>
    <row r="842" spans="1:2" x14ac:dyDescent="0.2">
      <c r="A842" s="58" t="s">
        <v>1916</v>
      </c>
      <c r="B842" s="43" t="s">
        <v>1917</v>
      </c>
    </row>
    <row r="843" spans="1:2" x14ac:dyDescent="0.2">
      <c r="A843" s="58" t="s">
        <v>1918</v>
      </c>
      <c r="B843" s="43" t="s">
        <v>1919</v>
      </c>
    </row>
    <row r="844" spans="1:2" x14ac:dyDescent="0.2">
      <c r="A844" s="58">
        <v>10.4</v>
      </c>
      <c r="B844" s="43" t="s">
        <v>1920</v>
      </c>
    </row>
    <row r="845" spans="1:2" x14ac:dyDescent="0.2">
      <c r="A845" s="58" t="s">
        <v>1921</v>
      </c>
      <c r="B845" s="43" t="s">
        <v>1922</v>
      </c>
    </row>
    <row r="846" spans="1:2" x14ac:dyDescent="0.2">
      <c r="A846" s="58" t="s">
        <v>1923</v>
      </c>
      <c r="B846" s="43" t="s">
        <v>1924</v>
      </c>
    </row>
    <row r="847" spans="1:2" x14ac:dyDescent="0.2">
      <c r="A847" s="58" t="s">
        <v>1925</v>
      </c>
      <c r="B847" s="43" t="s">
        <v>1926</v>
      </c>
    </row>
    <row r="848" spans="1:2" x14ac:dyDescent="0.2">
      <c r="A848" s="58">
        <v>10.5</v>
      </c>
      <c r="B848" s="43" t="s">
        <v>1927</v>
      </c>
    </row>
    <row r="849" spans="1:2" x14ac:dyDescent="0.2">
      <c r="A849" s="58" t="s">
        <v>1928</v>
      </c>
      <c r="B849" s="43" t="s">
        <v>1929</v>
      </c>
    </row>
    <row r="850" spans="1:2" x14ac:dyDescent="0.2">
      <c r="A850" s="58" t="s">
        <v>1930</v>
      </c>
      <c r="B850" s="43" t="s">
        <v>1931</v>
      </c>
    </row>
    <row r="851" spans="1:2" x14ac:dyDescent="0.2">
      <c r="A851" s="58" t="s">
        <v>1932</v>
      </c>
      <c r="B851" s="43" t="s">
        <v>1933</v>
      </c>
    </row>
    <row r="852" spans="1:2" x14ac:dyDescent="0.2">
      <c r="A852" s="58" t="s">
        <v>1934</v>
      </c>
      <c r="B852" s="43" t="s">
        <v>1935</v>
      </c>
    </row>
    <row r="853" spans="1:2" x14ac:dyDescent="0.2">
      <c r="A853" s="58" t="s">
        <v>1936</v>
      </c>
      <c r="B853" s="43" t="s">
        <v>1937</v>
      </c>
    </row>
    <row r="854" spans="1:2" x14ac:dyDescent="0.2">
      <c r="A854" s="58">
        <v>10.6</v>
      </c>
      <c r="B854" s="43" t="s">
        <v>1938</v>
      </c>
    </row>
    <row r="855" spans="1:2" x14ac:dyDescent="0.2">
      <c r="A855" s="58" t="s">
        <v>1939</v>
      </c>
      <c r="B855" s="43" t="s">
        <v>1940</v>
      </c>
    </row>
    <row r="856" spans="1:2" x14ac:dyDescent="0.2">
      <c r="A856" s="58" t="s">
        <v>1941</v>
      </c>
      <c r="B856" s="43" t="s">
        <v>1942</v>
      </c>
    </row>
    <row r="857" spans="1:2" x14ac:dyDescent="0.2">
      <c r="A857" s="58" t="s">
        <v>1943</v>
      </c>
      <c r="B857" s="43" t="s">
        <v>1944</v>
      </c>
    </row>
    <row r="858" spans="1:2" x14ac:dyDescent="0.2">
      <c r="A858" s="58">
        <v>10.7</v>
      </c>
      <c r="B858" s="43" t="s">
        <v>1945</v>
      </c>
    </row>
    <row r="859" spans="1:2" x14ac:dyDescent="0.2">
      <c r="A859" s="58">
        <v>10.8</v>
      </c>
      <c r="B859" s="43" t="s">
        <v>1946</v>
      </c>
    </row>
    <row r="860" spans="1:2" x14ac:dyDescent="0.2">
      <c r="A860" s="58" t="s">
        <v>1947</v>
      </c>
      <c r="B860" s="43" t="s">
        <v>1948</v>
      </c>
    </row>
    <row r="861" spans="1:2" x14ac:dyDescent="0.2">
      <c r="A861" s="58">
        <v>10.9</v>
      </c>
      <c r="B861" s="43" t="s">
        <v>1949</v>
      </c>
    </row>
    <row r="862" spans="1:2" x14ac:dyDescent="0.2">
      <c r="A862" s="58" t="s">
        <v>1950</v>
      </c>
      <c r="B862" s="43" t="s">
        <v>1951</v>
      </c>
    </row>
    <row r="863" spans="1:2" x14ac:dyDescent="0.2">
      <c r="A863" s="58">
        <v>11.1</v>
      </c>
      <c r="B863" s="43" t="s">
        <v>1952</v>
      </c>
    </row>
    <row r="864" spans="1:2" x14ac:dyDescent="0.2">
      <c r="A864" s="58" t="s">
        <v>419</v>
      </c>
      <c r="B864" s="43" t="s">
        <v>1953</v>
      </c>
    </row>
    <row r="865" spans="1:2" x14ac:dyDescent="0.2">
      <c r="A865" s="58" t="s">
        <v>421</v>
      </c>
      <c r="B865" s="43" t="s">
        <v>1954</v>
      </c>
    </row>
    <row r="866" spans="1:2" x14ac:dyDescent="0.2">
      <c r="A866" s="58">
        <v>11.2</v>
      </c>
      <c r="B866" s="43" t="s">
        <v>1955</v>
      </c>
    </row>
    <row r="867" spans="1:2" x14ac:dyDescent="0.2">
      <c r="A867" s="58" t="s">
        <v>431</v>
      </c>
      <c r="B867" s="43" t="s">
        <v>1956</v>
      </c>
    </row>
    <row r="868" spans="1:2" x14ac:dyDescent="0.2">
      <c r="A868" s="58" t="s">
        <v>433</v>
      </c>
      <c r="B868" s="43" t="s">
        <v>1957</v>
      </c>
    </row>
    <row r="869" spans="1:2" x14ac:dyDescent="0.2">
      <c r="A869" s="58" t="s">
        <v>435</v>
      </c>
      <c r="B869" s="43" t="s">
        <v>1958</v>
      </c>
    </row>
    <row r="870" spans="1:2" x14ac:dyDescent="0.2">
      <c r="A870" s="58">
        <v>11.3</v>
      </c>
      <c r="B870" s="43" t="s">
        <v>1959</v>
      </c>
    </row>
    <row r="871" spans="1:2" x14ac:dyDescent="0.2">
      <c r="A871" s="58" t="s">
        <v>1960</v>
      </c>
      <c r="B871" s="43" t="s">
        <v>1961</v>
      </c>
    </row>
    <row r="872" spans="1:2" x14ac:dyDescent="0.2">
      <c r="A872" s="58" t="s">
        <v>1962</v>
      </c>
      <c r="B872" s="43" t="s">
        <v>1963</v>
      </c>
    </row>
    <row r="873" spans="1:2" x14ac:dyDescent="0.2">
      <c r="A873" s="58" t="s">
        <v>1964</v>
      </c>
      <c r="B873" s="43" t="s">
        <v>1965</v>
      </c>
    </row>
    <row r="874" spans="1:2" x14ac:dyDescent="0.2">
      <c r="A874" s="58" t="s">
        <v>1966</v>
      </c>
      <c r="B874" s="43" t="s">
        <v>1967</v>
      </c>
    </row>
    <row r="875" spans="1:2" x14ac:dyDescent="0.2">
      <c r="A875" s="58" t="s">
        <v>1968</v>
      </c>
      <c r="B875" s="43" t="s">
        <v>1969</v>
      </c>
    </row>
    <row r="876" spans="1:2" x14ac:dyDescent="0.2">
      <c r="A876" s="58">
        <v>11.4</v>
      </c>
      <c r="B876" s="43" t="s">
        <v>1970</v>
      </c>
    </row>
    <row r="877" spans="1:2" x14ac:dyDescent="0.2">
      <c r="A877" s="58">
        <v>11.5</v>
      </c>
      <c r="B877" s="43" t="s">
        <v>1971</v>
      </c>
    </row>
    <row r="878" spans="1:2" x14ac:dyDescent="0.2">
      <c r="A878" s="58" t="s">
        <v>1972</v>
      </c>
      <c r="B878" s="43" t="s">
        <v>1973</v>
      </c>
    </row>
    <row r="879" spans="1:2" x14ac:dyDescent="0.2">
      <c r="A879" s="58">
        <v>11.6</v>
      </c>
      <c r="B879" s="43" t="s">
        <v>1974</v>
      </c>
    </row>
    <row r="880" spans="1:2" x14ac:dyDescent="0.2">
      <c r="A880" s="58" t="s">
        <v>1975</v>
      </c>
      <c r="B880" s="43" t="s">
        <v>1976</v>
      </c>
    </row>
    <row r="881" spans="1:2" x14ac:dyDescent="0.2">
      <c r="A881" s="58">
        <v>12.1</v>
      </c>
      <c r="B881" s="43" t="s">
        <v>1977</v>
      </c>
    </row>
    <row r="882" spans="1:2" x14ac:dyDescent="0.2">
      <c r="A882" s="58" t="s">
        <v>449</v>
      </c>
      <c r="B882" s="43" t="s">
        <v>1978</v>
      </c>
    </row>
    <row r="883" spans="1:2" x14ac:dyDescent="0.2">
      <c r="A883" s="58">
        <v>12.2</v>
      </c>
      <c r="B883" s="43" t="s">
        <v>1979</v>
      </c>
    </row>
    <row r="884" spans="1:2" x14ac:dyDescent="0.2">
      <c r="A884" s="58">
        <v>12.3</v>
      </c>
      <c r="B884" s="43" t="s">
        <v>1980</v>
      </c>
    </row>
    <row r="885" spans="1:2" x14ac:dyDescent="0.2">
      <c r="A885" s="58" t="s">
        <v>459</v>
      </c>
      <c r="B885" s="43" t="s">
        <v>1981</v>
      </c>
    </row>
    <row r="886" spans="1:2" x14ac:dyDescent="0.2">
      <c r="A886" s="58" t="s">
        <v>1982</v>
      </c>
      <c r="B886" s="43" t="s">
        <v>1983</v>
      </c>
    </row>
    <row r="887" spans="1:2" x14ac:dyDescent="0.2">
      <c r="A887" s="58" t="s">
        <v>1984</v>
      </c>
      <c r="B887" s="43" t="s">
        <v>1985</v>
      </c>
    </row>
    <row r="888" spans="1:2" x14ac:dyDescent="0.2">
      <c r="A888" s="58" t="s">
        <v>1986</v>
      </c>
      <c r="B888" s="43" t="s">
        <v>1987</v>
      </c>
    </row>
    <row r="889" spans="1:2" x14ac:dyDescent="0.2">
      <c r="A889" s="58" t="s">
        <v>1988</v>
      </c>
      <c r="B889" s="43" t="s">
        <v>1989</v>
      </c>
    </row>
    <row r="890" spans="1:2" x14ac:dyDescent="0.2">
      <c r="A890" s="58" t="s">
        <v>1990</v>
      </c>
      <c r="B890" s="43" t="s">
        <v>1991</v>
      </c>
    </row>
    <row r="891" spans="1:2" x14ac:dyDescent="0.2">
      <c r="A891" s="58" t="s">
        <v>1992</v>
      </c>
      <c r="B891" s="43" t="s">
        <v>1993</v>
      </c>
    </row>
    <row r="892" spans="1:2" x14ac:dyDescent="0.2">
      <c r="A892" s="58" t="s">
        <v>1994</v>
      </c>
      <c r="B892" s="43" t="s">
        <v>1995</v>
      </c>
    </row>
    <row r="893" spans="1:2" x14ac:dyDescent="0.2">
      <c r="A893" s="58" t="s">
        <v>1996</v>
      </c>
      <c r="B893" s="43" t="s">
        <v>1997</v>
      </c>
    </row>
    <row r="894" spans="1:2" x14ac:dyDescent="0.2">
      <c r="A894" s="58" t="s">
        <v>1998</v>
      </c>
      <c r="B894" s="43" t="s">
        <v>1999</v>
      </c>
    </row>
    <row r="895" spans="1:2" x14ac:dyDescent="0.2">
      <c r="A895" s="58">
        <v>12.4</v>
      </c>
      <c r="B895" s="43" t="s">
        <v>2000</v>
      </c>
    </row>
    <row r="896" spans="1:2" x14ac:dyDescent="0.2">
      <c r="A896" s="58" t="s">
        <v>461</v>
      </c>
      <c r="B896" s="43" t="s">
        <v>2001</v>
      </c>
    </row>
    <row r="897" spans="1:2" x14ac:dyDescent="0.2">
      <c r="A897" s="58">
        <v>12.5</v>
      </c>
      <c r="B897" s="43" t="s">
        <v>2002</v>
      </c>
    </row>
    <row r="898" spans="1:2" x14ac:dyDescent="0.2">
      <c r="A898" s="58" t="s">
        <v>469</v>
      </c>
      <c r="B898" s="43" t="s">
        <v>2003</v>
      </c>
    </row>
    <row r="899" spans="1:2" x14ac:dyDescent="0.2">
      <c r="A899" s="58" t="s">
        <v>2004</v>
      </c>
      <c r="B899" s="43" t="s">
        <v>2005</v>
      </c>
    </row>
    <row r="900" spans="1:2" x14ac:dyDescent="0.2">
      <c r="A900" s="58" t="s">
        <v>2006</v>
      </c>
      <c r="B900" s="43" t="s">
        <v>2007</v>
      </c>
    </row>
    <row r="901" spans="1:2" x14ac:dyDescent="0.2">
      <c r="A901" s="58" t="s">
        <v>2008</v>
      </c>
      <c r="B901" s="43" t="s">
        <v>2009</v>
      </c>
    </row>
    <row r="902" spans="1:2" x14ac:dyDescent="0.2">
      <c r="A902" s="58" t="s">
        <v>2010</v>
      </c>
      <c r="B902" s="43" t="s">
        <v>2011</v>
      </c>
    </row>
    <row r="903" spans="1:2" x14ac:dyDescent="0.2">
      <c r="A903" s="58">
        <v>12.6</v>
      </c>
      <c r="B903" s="43" t="s">
        <v>2012</v>
      </c>
    </row>
    <row r="904" spans="1:2" x14ac:dyDescent="0.2">
      <c r="A904" s="58" t="s">
        <v>471</v>
      </c>
      <c r="B904" s="43" t="s">
        <v>2013</v>
      </c>
    </row>
    <row r="905" spans="1:2" x14ac:dyDescent="0.2">
      <c r="A905" s="58" t="s">
        <v>473</v>
      </c>
      <c r="B905" s="43" t="s">
        <v>2014</v>
      </c>
    </row>
    <row r="906" spans="1:2" x14ac:dyDescent="0.2">
      <c r="A906" s="58">
        <v>12.7</v>
      </c>
      <c r="B906" s="43" t="s">
        <v>2015</v>
      </c>
    </row>
    <row r="907" spans="1:2" x14ac:dyDescent="0.2">
      <c r="A907" s="58">
        <v>12.8</v>
      </c>
      <c r="B907" s="43" t="s">
        <v>2016</v>
      </c>
    </row>
    <row r="908" spans="1:2" x14ac:dyDescent="0.2">
      <c r="A908" s="58" t="s">
        <v>2017</v>
      </c>
      <c r="B908" s="43" t="s">
        <v>2018</v>
      </c>
    </row>
    <row r="909" spans="1:2" x14ac:dyDescent="0.2">
      <c r="A909" s="58" t="s">
        <v>2019</v>
      </c>
      <c r="B909" s="43" t="s">
        <v>2020</v>
      </c>
    </row>
    <row r="910" spans="1:2" x14ac:dyDescent="0.2">
      <c r="A910" s="58" t="s">
        <v>2021</v>
      </c>
      <c r="B910" s="43" t="s">
        <v>2022</v>
      </c>
    </row>
    <row r="911" spans="1:2" x14ac:dyDescent="0.2">
      <c r="A911" s="58" t="s">
        <v>2023</v>
      </c>
      <c r="B911" s="43" t="s">
        <v>2024</v>
      </c>
    </row>
    <row r="912" spans="1:2" x14ac:dyDescent="0.2">
      <c r="A912" s="58" t="s">
        <v>2025</v>
      </c>
      <c r="B912" s="43" t="s">
        <v>2026</v>
      </c>
    </row>
    <row r="913" spans="1:2" x14ac:dyDescent="0.2">
      <c r="A913" s="58">
        <v>12.9</v>
      </c>
      <c r="B913" s="43" t="s">
        <v>2027</v>
      </c>
    </row>
    <row r="914" spans="1:2" x14ac:dyDescent="0.2">
      <c r="A914" s="58" t="s">
        <v>2028</v>
      </c>
      <c r="B914" s="43" t="s">
        <v>2029</v>
      </c>
    </row>
    <row r="915" spans="1:2" x14ac:dyDescent="0.2">
      <c r="A915" s="58" t="s">
        <v>2030</v>
      </c>
      <c r="B915" s="43" t="s">
        <v>2031</v>
      </c>
    </row>
    <row r="916" spans="1:2" x14ac:dyDescent="0.2">
      <c r="A916" s="58" t="s">
        <v>2032</v>
      </c>
      <c r="B916" s="43" t="s">
        <v>2033</v>
      </c>
    </row>
    <row r="917" spans="1:2" x14ac:dyDescent="0.2">
      <c r="A917" s="58" t="s">
        <v>2034</v>
      </c>
      <c r="B917" s="43" t="s">
        <v>2035</v>
      </c>
    </row>
    <row r="918" spans="1:2" x14ac:dyDescent="0.2">
      <c r="A918" s="58" t="s">
        <v>2036</v>
      </c>
      <c r="B918" s="43" t="s">
        <v>2037</v>
      </c>
    </row>
    <row r="919" spans="1:2" x14ac:dyDescent="0.2">
      <c r="A919" s="58" t="s">
        <v>2038</v>
      </c>
      <c r="B919" s="43" t="s">
        <v>2039</v>
      </c>
    </row>
    <row r="920" spans="1:2" x14ac:dyDescent="0.2">
      <c r="A920" s="58" t="s">
        <v>2040</v>
      </c>
      <c r="B920" s="43" t="s">
        <v>2041</v>
      </c>
    </row>
    <row r="921" spans="1:2" x14ac:dyDescent="0.2">
      <c r="A921" s="58">
        <v>12.11</v>
      </c>
      <c r="B921" s="43" t="s">
        <v>2042</v>
      </c>
    </row>
    <row r="922" spans="1:2" x14ac:dyDescent="0.2">
      <c r="A922" s="58" t="s">
        <v>2043</v>
      </c>
      <c r="B922" s="43" t="s">
        <v>2044</v>
      </c>
    </row>
    <row r="923" spans="1:2" ht="30" x14ac:dyDescent="0.2">
      <c r="A923" s="53" t="s">
        <v>2045</v>
      </c>
      <c r="B923" s="43" t="s">
        <v>2046</v>
      </c>
    </row>
    <row r="924" spans="1:2" x14ac:dyDescent="0.2">
      <c r="A924" s="43" t="s">
        <v>2047</v>
      </c>
      <c r="B924" s="43" t="s">
        <v>2048</v>
      </c>
    </row>
    <row r="925" spans="1:2" x14ac:dyDescent="0.2">
      <c r="A925" s="43" t="s">
        <v>2049</v>
      </c>
      <c r="B925" s="43" t="str">
        <f>CONCATENATE(B923,"; ",B924)</f>
        <v>All system components included in or connected to the cardholder data environment (CDE); The process of determining the CDE and subsequent PCI scope</v>
      </c>
    </row>
    <row r="926" spans="1:2" x14ac:dyDescent="0.2">
      <c r="A926" s="43" t="s">
        <v>2050</v>
      </c>
      <c r="B926" s="43" t="str">
        <f>B923</f>
        <v>All system components included in or connected to the cardholder data environment (CDE)</v>
      </c>
    </row>
    <row r="927" spans="1:2" ht="28.5" x14ac:dyDescent="0.2">
      <c r="A927" s="54" t="s">
        <v>2051</v>
      </c>
      <c r="B927" s="43" t="str">
        <f>CONCATENATE(B914,"; ",B923)</f>
        <v>Implement an incident response plan. Be prepared to respond immediately to a system breach.; All system components included in or connected to the cardholder data environment (CDE)</v>
      </c>
    </row>
    <row r="928" spans="1:2" x14ac:dyDescent="0.2">
      <c r="A928" s="55" t="s">
        <v>2052</v>
      </c>
      <c r="B928" s="43"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2">
      <c r="A929" s="43" t="s">
        <v>2053</v>
      </c>
      <c r="B929" s="43"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2">
      <c r="A930" s="55" t="s">
        <v>2054</v>
      </c>
      <c r="B930" s="43" t="str">
        <f>CONCATENATE(B762,"; ",B773)</f>
        <v>Restrict access to cardholder data by business need to know; Assign a unique ID to each person with computer access</v>
      </c>
    </row>
    <row r="931" spans="1:2" x14ac:dyDescent="0.2">
      <c r="A931" s="54" t="s">
        <v>2055</v>
      </c>
      <c r="B931" s="43"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2">
      <c r="A932" s="54" t="s">
        <v>2056</v>
      </c>
      <c r="B932" s="43" t="str">
        <f>CONCATENATE(B773,"; ",B723)</f>
        <v>Assign a unique ID to each person with computer access; Never send unprotected PANs by end-user messaging technologies (for example, e-mail, instant messaging, SMS, chat, etc.).</v>
      </c>
    </row>
    <row r="933" spans="1:2" ht="85.5" x14ac:dyDescent="0.2">
      <c r="A933" s="54" t="s">
        <v>2057</v>
      </c>
      <c r="B933" s="43"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57" x14ac:dyDescent="0.2">
      <c r="A934" s="54" t="s">
        <v>2058</v>
      </c>
      <c r="B934" s="43"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28.5" x14ac:dyDescent="0.2">
      <c r="A935" s="54" t="s">
        <v>2059</v>
      </c>
      <c r="B935" s="43"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ht="28.5" x14ac:dyDescent="0.2">
      <c r="A936" s="54" t="s">
        <v>2060</v>
      </c>
      <c r="B936" s="43"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29.25" thickBot="1" x14ac:dyDescent="0.25">
      <c r="A937" s="54" t="s">
        <v>2061</v>
      </c>
      <c r="B937" s="43"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29.25" thickBot="1" x14ac:dyDescent="0.25">
      <c r="A938" s="56" t="s">
        <v>2062</v>
      </c>
      <c r="B938" s="43"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43.5" thickBot="1" x14ac:dyDescent="0.25">
      <c r="A939" s="57" t="s">
        <v>2063</v>
      </c>
      <c r="B939" s="43"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29.25" thickBot="1" x14ac:dyDescent="0.25">
      <c r="A940" s="57" t="s">
        <v>2064</v>
      </c>
      <c r="B940" s="43"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5.75" thickBot="1" x14ac:dyDescent="0.25">
      <c r="A941" s="56" t="s">
        <v>2065</v>
      </c>
      <c r="B941" s="43" t="str">
        <f>CONCATENATE(B910,"; ",B799)</f>
        <v>Ensure there is an established process for engaging service providers including proper due diligence prior to engagement.; Restrict physical access to cardholder data</v>
      </c>
    </row>
    <row r="942" spans="1:2" ht="15.75" thickBot="1" x14ac:dyDescent="0.25">
      <c r="A942" s="57" t="s">
        <v>2066</v>
      </c>
      <c r="B942" s="43"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29.25" thickBot="1" x14ac:dyDescent="0.25">
      <c r="A943" s="56" t="s">
        <v>2067</v>
      </c>
      <c r="B943" s="43"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72" thickBot="1" x14ac:dyDescent="0.25">
      <c r="A944" s="57" t="s">
        <v>2068</v>
      </c>
      <c r="B944" s="43"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2">
      <c r="A945" s="54" t="s">
        <v>2069</v>
      </c>
      <c r="B945" s="43" t="str">
        <f>CONCATENATE(B881,"; ",B799)</f>
        <v>Establish, publish, maintain, and disseminate a security policy.; Restrict physical access to cardholder data</v>
      </c>
    </row>
    <row r="946" spans="1:2" ht="28.5" x14ac:dyDescent="0.2">
      <c r="A946" s="54" t="s">
        <v>2070</v>
      </c>
      <c r="B946" s="43" t="str">
        <f>CONCATENATE(B895,"; ",B897)</f>
        <v>Ensure that the security policy and procedures clearly define information security responsibilities for all personnel.; Assign to an individual or team the following information security management responsibilities:</v>
      </c>
    </row>
    <row r="947" spans="1:2" ht="15.75" thickBot="1" x14ac:dyDescent="0.25">
      <c r="A947" s="54" t="s">
        <v>2071</v>
      </c>
      <c r="B947" s="43"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29.25" thickBot="1" x14ac:dyDescent="0.25">
      <c r="A948" s="56" t="s">
        <v>2072</v>
      </c>
      <c r="B948" s="43"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5.75" thickBot="1" x14ac:dyDescent="0.25">
      <c r="A949" s="57" t="s">
        <v>2073</v>
      </c>
      <c r="B949" s="43"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43.5" thickBot="1" x14ac:dyDescent="0.25">
      <c r="A950" s="54" t="s">
        <v>2074</v>
      </c>
      <c r="B950" s="43"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29.25" thickBot="1" x14ac:dyDescent="0.25">
      <c r="A951" s="56" t="s">
        <v>2075</v>
      </c>
      <c r="B951" s="43"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29.25" thickBot="1" x14ac:dyDescent="0.25">
      <c r="A952" s="57" t="s">
        <v>2076</v>
      </c>
      <c r="B952" s="43" t="str">
        <f>CONCATENATE(B762,"; ",B773,"; ",B799)</f>
        <v>Restrict access to cardholder data by business need to know; Assign a unique ID to each person with computer access; Restrict physical access to cardholder data</v>
      </c>
    </row>
    <row r="953" spans="1:2" x14ac:dyDescent="0.2">
      <c r="A953" s="55" t="s">
        <v>2077</v>
      </c>
      <c r="B953" s="43" t="str">
        <f>CONCATENATE(B881,"; ",B731)</f>
        <v>Establish, publish, maintain, and disseminate a security policy.; Ensure that security policies and operational procedures for protecting systems against malware are documented, in use, and known to all affected parties.</v>
      </c>
    </row>
    <row r="954" spans="1:2" ht="43.5" thickBot="1" x14ac:dyDescent="0.25">
      <c r="A954" s="54" t="s">
        <v>2078</v>
      </c>
      <c r="B954" s="43"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29.25" thickBot="1" x14ac:dyDescent="0.25">
      <c r="A955" s="56" t="s">
        <v>2079</v>
      </c>
      <c r="B955" s="43"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29.25" thickBot="1" x14ac:dyDescent="0.25">
      <c r="A956" s="57" t="s">
        <v>2080</v>
      </c>
      <c r="B956" s="43"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28.5" x14ac:dyDescent="0.2">
      <c r="A957" s="54" t="s">
        <v>2081</v>
      </c>
      <c r="B957" s="43" t="str">
        <f>CONCATENATE(B914,"; ",B827)</f>
        <v>Implement an incident response plan. Be prepared to respond immediately to a system breach.; Track and monitor all access to network resources and cardholder data</v>
      </c>
    </row>
    <row r="958" spans="1:2" x14ac:dyDescent="0.2">
      <c r="B958" s="4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988"/>
  <sheetViews>
    <sheetView zoomScaleNormal="100" workbookViewId="0">
      <pane ySplit="2" topLeftCell="A111" activePane="bottomLeft" state="frozen"/>
      <selection pane="bottomLeft" activeCell="B111" sqref="B111"/>
    </sheetView>
  </sheetViews>
  <sheetFormatPr defaultColWidth="0" defaultRowHeight="14.25" zeroHeight="1" x14ac:dyDescent="0.2"/>
  <cols>
    <col min="1" max="1" width="6" style="218" customWidth="1"/>
    <col min="2" max="2" width="8.59765625" style="218" customWidth="1"/>
    <col min="3" max="3" width="31" style="218" customWidth="1"/>
    <col min="4" max="4" width="19.59765625" style="218" customWidth="1"/>
    <col min="5" max="6" width="26.69921875" style="218" customWidth="1"/>
    <col min="7" max="7" width="24.796875" style="218" customWidth="1"/>
    <col min="8" max="8" width="23" style="218" customWidth="1"/>
    <col min="9" max="9" width="18.59765625" style="218" customWidth="1"/>
    <col min="10" max="10" width="8.09765625" style="218" customWidth="1"/>
    <col min="11" max="11" width="7.69921875" style="222" customWidth="1"/>
    <col min="12" max="12" width="8.59765625" style="218" customWidth="1"/>
    <col min="13" max="14" width="8.69921875" style="218" customWidth="1"/>
    <col min="15" max="15" width="10.69921875" style="218" customWidth="1"/>
    <col min="16" max="16" width="8.69921875" style="218" customWidth="1"/>
    <col min="17" max="21" width="9.296875" style="218" customWidth="1"/>
    <col min="22" max="22" width="12.09765625" style="218" customWidth="1"/>
    <col min="23" max="23" width="11.3984375" style="218" customWidth="1"/>
    <col min="24" max="24" width="11.5" style="218" customWidth="1"/>
    <col min="25" max="25" width="11.69921875" style="218" customWidth="1"/>
    <col min="26" max="26" width="13.09765625" style="218" customWidth="1"/>
    <col min="27" max="28" width="12.296875" style="218" customWidth="1"/>
    <col min="29" max="29" width="8.59765625" style="218" customWidth="1"/>
    <col min="30" max="16384" width="8.59765625" style="218" hidden="1"/>
  </cols>
  <sheetData>
    <row r="1" spans="1:28" x14ac:dyDescent="0.2">
      <c r="A1" s="280" t="s">
        <v>3241</v>
      </c>
      <c r="B1" s="201"/>
      <c r="C1" s="201" t="s">
        <v>2082</v>
      </c>
      <c r="D1" s="201"/>
      <c r="E1" s="405" t="s">
        <v>2083</v>
      </c>
      <c r="F1" s="403"/>
      <c r="G1" s="403"/>
      <c r="H1" s="409" t="s">
        <v>2084</v>
      </c>
      <c r="I1" s="410"/>
      <c r="J1" s="406" t="s">
        <v>2085</v>
      </c>
      <c r="K1" s="403"/>
      <c r="L1" s="403"/>
      <c r="M1" s="407" t="s">
        <v>2086</v>
      </c>
      <c r="N1" s="403"/>
      <c r="O1" s="403"/>
      <c r="P1" s="403"/>
      <c r="Q1" s="403"/>
      <c r="R1" s="403"/>
      <c r="S1" s="403"/>
      <c r="T1" s="403"/>
      <c r="U1" s="408" t="s">
        <v>2087</v>
      </c>
      <c r="V1" s="408"/>
      <c r="W1" s="408"/>
      <c r="X1" s="408"/>
      <c r="Y1" s="408"/>
      <c r="Z1" s="408"/>
      <c r="AA1" s="408"/>
      <c r="AB1" s="408"/>
    </row>
    <row r="2" spans="1:28" s="228" customFormat="1" ht="71.25" x14ac:dyDescent="0.2">
      <c r="A2" s="223" t="s">
        <v>2088</v>
      </c>
      <c r="B2" s="224" t="s">
        <v>319</v>
      </c>
      <c r="C2" s="224" t="s">
        <v>320</v>
      </c>
      <c r="D2" s="224" t="s">
        <v>2089</v>
      </c>
      <c r="E2" s="203" t="s">
        <v>2090</v>
      </c>
      <c r="F2" s="203" t="s">
        <v>2091</v>
      </c>
      <c r="G2" s="203" t="s">
        <v>2092</v>
      </c>
      <c r="H2" s="202" t="s">
        <v>330</v>
      </c>
      <c r="I2" s="202" t="s">
        <v>2895</v>
      </c>
      <c r="J2" s="225" t="s">
        <v>2093</v>
      </c>
      <c r="K2" s="226" t="s">
        <v>2094</v>
      </c>
      <c r="L2" s="225" t="s">
        <v>2095</v>
      </c>
      <c r="M2" s="205" t="s">
        <v>2096</v>
      </c>
      <c r="N2" s="205" t="s">
        <v>2097</v>
      </c>
      <c r="O2" s="205" t="s">
        <v>2896</v>
      </c>
      <c r="P2" s="205" t="s">
        <v>2098</v>
      </c>
      <c r="Q2" s="205" t="s">
        <v>324</v>
      </c>
      <c r="R2" s="205" t="s">
        <v>2099</v>
      </c>
      <c r="S2" s="205" t="s">
        <v>2100</v>
      </c>
      <c r="T2" s="205" t="s">
        <v>315</v>
      </c>
      <c r="U2" s="227" t="s">
        <v>2101</v>
      </c>
      <c r="V2" s="227" t="s">
        <v>2102</v>
      </c>
      <c r="W2" s="227" t="s">
        <v>2103</v>
      </c>
      <c r="X2" s="227" t="s">
        <v>2104</v>
      </c>
      <c r="Y2" s="227" t="s">
        <v>2105</v>
      </c>
      <c r="Z2" s="227" t="s">
        <v>2106</v>
      </c>
      <c r="AA2" s="227" t="s">
        <v>2107</v>
      </c>
      <c r="AB2" s="227" t="s">
        <v>2108</v>
      </c>
    </row>
    <row r="3" spans="1:28" ht="42.75" x14ac:dyDescent="0.2">
      <c r="A3" s="200"/>
      <c r="B3" s="210" t="s">
        <v>26</v>
      </c>
      <c r="C3" s="201" t="s">
        <v>27</v>
      </c>
      <c r="D3" s="201" t="str">
        <f>VLOOKUP(B3,'HECVAT - Full | Vendor Response'!A$4:D$320,4,TRUE)</f>
        <v xml:space="preserve">All changes are logged. Leepfrog does not disclose this information. </v>
      </c>
      <c r="E3" s="194"/>
      <c r="F3" s="194"/>
      <c r="G3" s="194"/>
      <c r="H3" s="202"/>
      <c r="I3" s="202"/>
      <c r="J3" s="195"/>
      <c r="K3" s="204"/>
      <c r="L3" s="195"/>
      <c r="M3" s="193"/>
      <c r="N3" s="193"/>
      <c r="O3" s="193"/>
      <c r="P3" s="193"/>
      <c r="Q3" s="193"/>
      <c r="R3" s="193"/>
      <c r="S3" s="193"/>
      <c r="T3" s="193"/>
      <c r="U3" s="192" t="s">
        <v>60</v>
      </c>
      <c r="V3" s="192" t="s">
        <v>60</v>
      </c>
      <c r="W3" s="192" t="s">
        <v>60</v>
      </c>
      <c r="X3" s="192" t="s">
        <v>60</v>
      </c>
      <c r="Y3" s="192" t="s">
        <v>60</v>
      </c>
      <c r="Z3" s="192" t="s">
        <v>60</v>
      </c>
      <c r="AA3" s="192" t="s">
        <v>60</v>
      </c>
      <c r="AB3" s="192" t="s">
        <v>60</v>
      </c>
    </row>
    <row r="4" spans="1:28" ht="42.75" x14ac:dyDescent="0.2">
      <c r="A4" s="200"/>
      <c r="B4" s="210" t="s">
        <v>28</v>
      </c>
      <c r="C4" s="201" t="s">
        <v>306</v>
      </c>
      <c r="D4" s="201" t="str">
        <f>VLOOKUP(B4,'HECVAT - Full | Vendor Response'!A$4:D$320,4,TRUE)</f>
        <v xml:space="preserve">All changes are logged. Leepfrog does not disclose this information. </v>
      </c>
      <c r="E4" s="194"/>
      <c r="F4" s="194"/>
      <c r="G4" s="194"/>
      <c r="H4" s="202"/>
      <c r="I4" s="202"/>
      <c r="J4" s="195"/>
      <c r="K4" s="204"/>
      <c r="L4" s="195"/>
      <c r="M4" s="193"/>
      <c r="N4" s="193"/>
      <c r="O4" s="193"/>
      <c r="P4" s="193"/>
      <c r="Q4" s="193"/>
      <c r="R4" s="193"/>
      <c r="S4" s="193"/>
      <c r="T4" s="193"/>
      <c r="U4" s="192" t="s">
        <v>60</v>
      </c>
      <c r="V4" s="192" t="s">
        <v>60</v>
      </c>
      <c r="W4" s="192" t="s">
        <v>60</v>
      </c>
      <c r="X4" s="192" t="s">
        <v>60</v>
      </c>
      <c r="Y4" s="192" t="s">
        <v>60</v>
      </c>
      <c r="Z4" s="192" t="s">
        <v>60</v>
      </c>
      <c r="AA4" s="192" t="s">
        <v>60</v>
      </c>
      <c r="AB4" s="192" t="s">
        <v>60</v>
      </c>
    </row>
    <row r="5" spans="1:28" ht="42.75" x14ac:dyDescent="0.2">
      <c r="A5" s="200"/>
      <c r="B5" s="210" t="s">
        <v>29</v>
      </c>
      <c r="C5" s="201" t="s">
        <v>307</v>
      </c>
      <c r="D5" s="201" t="str">
        <f>VLOOKUP(B5,'HECVAT - Full | Vendor Response'!A$4:D$320,4,TRUE)</f>
        <v xml:space="preserve">All changes are logged. Leepfrog does not disclose this information. </v>
      </c>
      <c r="E5" s="194"/>
      <c r="F5" s="194"/>
      <c r="G5" s="194"/>
      <c r="H5" s="202"/>
      <c r="I5" s="202"/>
      <c r="J5" s="195"/>
      <c r="K5" s="204"/>
      <c r="L5" s="195"/>
      <c r="M5" s="193"/>
      <c r="N5" s="193"/>
      <c r="O5" s="193"/>
      <c r="P5" s="193"/>
      <c r="Q5" s="193"/>
      <c r="R5" s="193"/>
      <c r="S5" s="193"/>
      <c r="T5" s="193"/>
      <c r="U5" s="192" t="s">
        <v>60</v>
      </c>
      <c r="V5" s="192" t="s">
        <v>60</v>
      </c>
      <c r="W5" s="192" t="s">
        <v>60</v>
      </c>
      <c r="X5" s="192" t="s">
        <v>60</v>
      </c>
      <c r="Y5" s="192" t="s">
        <v>60</v>
      </c>
      <c r="Z5" s="192" t="s">
        <v>60</v>
      </c>
      <c r="AA5" s="192" t="s">
        <v>60</v>
      </c>
      <c r="AB5" s="192" t="s">
        <v>60</v>
      </c>
    </row>
    <row r="6" spans="1:28" ht="42.75" x14ac:dyDescent="0.2">
      <c r="A6" s="200"/>
      <c r="B6" s="210" t="s">
        <v>30</v>
      </c>
      <c r="C6" s="201" t="s">
        <v>2109</v>
      </c>
      <c r="D6" s="201" t="str">
        <f>VLOOKUP(B6,'HECVAT - Full | Vendor Response'!A$4:D$320,4,TRUE)</f>
        <v xml:space="preserve">All changes are logged. Leepfrog does not disclose this information. </v>
      </c>
      <c r="E6" s="194"/>
      <c r="F6" s="194"/>
      <c r="G6" s="194"/>
      <c r="H6" s="202"/>
      <c r="I6" s="202"/>
      <c r="J6" s="195"/>
      <c r="K6" s="204"/>
      <c r="L6" s="195"/>
      <c r="M6" s="193"/>
      <c r="N6" s="193"/>
      <c r="O6" s="193"/>
      <c r="P6" s="193"/>
      <c r="Q6" s="193"/>
      <c r="R6" s="193"/>
      <c r="S6" s="193"/>
      <c r="T6" s="193"/>
      <c r="U6" s="192" t="s">
        <v>60</v>
      </c>
      <c r="V6" s="192" t="s">
        <v>60</v>
      </c>
      <c r="W6" s="192" t="s">
        <v>60</v>
      </c>
      <c r="X6" s="192" t="s">
        <v>60</v>
      </c>
      <c r="Y6" s="192" t="s">
        <v>60</v>
      </c>
      <c r="Z6" s="192" t="s">
        <v>60</v>
      </c>
      <c r="AA6" s="192" t="s">
        <v>60</v>
      </c>
      <c r="AB6" s="192" t="s">
        <v>60</v>
      </c>
    </row>
    <row r="7" spans="1:28" ht="31.5" customHeight="1" x14ac:dyDescent="0.2">
      <c r="A7" s="200"/>
      <c r="B7" s="210" t="s">
        <v>31</v>
      </c>
      <c r="C7" s="201" t="s">
        <v>2110</v>
      </c>
      <c r="D7" s="201" t="str">
        <f>VLOOKUP(B7,'HECVAT - Full | Vendor Response'!A$4:D$320,4,TRUE)</f>
        <v xml:space="preserve">All changes are logged. Leepfrog does not disclose this information. </v>
      </c>
      <c r="E7" s="194"/>
      <c r="F7" s="194"/>
      <c r="G7" s="194"/>
      <c r="H7" s="202"/>
      <c r="I7" s="202"/>
      <c r="J7" s="195"/>
      <c r="K7" s="204"/>
      <c r="L7" s="195"/>
      <c r="M7" s="193"/>
      <c r="N7" s="193"/>
      <c r="O7" s="193"/>
      <c r="P7" s="193"/>
      <c r="Q7" s="193"/>
      <c r="R7" s="193"/>
      <c r="S7" s="193"/>
      <c r="T7" s="193"/>
      <c r="U7" s="192" t="s">
        <v>60</v>
      </c>
      <c r="V7" s="192" t="s">
        <v>60</v>
      </c>
      <c r="W7" s="192" t="s">
        <v>60</v>
      </c>
      <c r="X7" s="192" t="s">
        <v>60</v>
      </c>
      <c r="Y7" s="192" t="s">
        <v>60</v>
      </c>
      <c r="Z7" s="192" t="s">
        <v>60</v>
      </c>
      <c r="AA7" s="192" t="s">
        <v>60</v>
      </c>
      <c r="AB7" s="192" t="s">
        <v>60</v>
      </c>
    </row>
    <row r="8" spans="1:28" ht="42.75" x14ac:dyDescent="0.2">
      <c r="A8" s="200"/>
      <c r="B8" s="210" t="s">
        <v>32</v>
      </c>
      <c r="C8" s="201" t="s">
        <v>33</v>
      </c>
      <c r="D8" s="201" t="str">
        <f>VLOOKUP(B8,'HECVAT - Full | Vendor Response'!A$4:D$320,4,TRUE)</f>
        <v xml:space="preserve">All changes are logged. Leepfrog does not disclose this information. </v>
      </c>
      <c r="E8" s="194"/>
      <c r="F8" s="194"/>
      <c r="G8" s="194"/>
      <c r="H8" s="202"/>
      <c r="I8" s="202"/>
      <c r="J8" s="195"/>
      <c r="K8" s="204"/>
      <c r="L8" s="195"/>
      <c r="M8" s="193"/>
      <c r="N8" s="193"/>
      <c r="O8" s="193"/>
      <c r="P8" s="193"/>
      <c r="Q8" s="193"/>
      <c r="R8" s="193"/>
      <c r="S8" s="193"/>
      <c r="T8" s="193"/>
      <c r="U8" s="192" t="s">
        <v>60</v>
      </c>
      <c r="V8" s="192" t="s">
        <v>60</v>
      </c>
      <c r="W8" s="192" t="s">
        <v>60</v>
      </c>
      <c r="X8" s="192" t="s">
        <v>60</v>
      </c>
      <c r="Y8" s="192" t="s">
        <v>60</v>
      </c>
      <c r="Z8" s="192" t="s">
        <v>60</v>
      </c>
      <c r="AA8" s="192" t="s">
        <v>60</v>
      </c>
      <c r="AB8" s="192" t="s">
        <v>60</v>
      </c>
    </row>
    <row r="9" spans="1:28" ht="42.75" x14ac:dyDescent="0.2">
      <c r="A9" s="200"/>
      <c r="B9" s="210" t="s">
        <v>34</v>
      </c>
      <c r="C9" s="201" t="s">
        <v>35</v>
      </c>
      <c r="D9" s="201" t="str">
        <f>VLOOKUP(B9,'HECVAT - Full | Vendor Response'!A$4:D$320,4,TRUE)</f>
        <v xml:space="preserve">All changes are logged. Leepfrog does not disclose this information. </v>
      </c>
      <c r="E9" s="194"/>
      <c r="F9" s="194"/>
      <c r="G9" s="194"/>
      <c r="H9" s="202"/>
      <c r="I9" s="202"/>
      <c r="J9" s="195"/>
      <c r="K9" s="204"/>
      <c r="L9" s="195"/>
      <c r="M9" s="193"/>
      <c r="N9" s="193"/>
      <c r="O9" s="193"/>
      <c r="P9" s="193"/>
      <c r="Q9" s="193"/>
      <c r="R9" s="193"/>
      <c r="S9" s="193"/>
      <c r="T9" s="193"/>
      <c r="U9" s="192" t="s">
        <v>60</v>
      </c>
      <c r="V9" s="192" t="s">
        <v>60</v>
      </c>
      <c r="W9" s="192" t="s">
        <v>60</v>
      </c>
      <c r="X9" s="192" t="s">
        <v>60</v>
      </c>
      <c r="Y9" s="192" t="s">
        <v>60</v>
      </c>
      <c r="Z9" s="192" t="s">
        <v>60</v>
      </c>
      <c r="AA9" s="192" t="s">
        <v>60</v>
      </c>
      <c r="AB9" s="192" t="s">
        <v>60</v>
      </c>
    </row>
    <row r="10" spans="1:28" ht="42.75" x14ac:dyDescent="0.2">
      <c r="A10" s="200"/>
      <c r="B10" s="210" t="s">
        <v>36</v>
      </c>
      <c r="C10" s="201" t="s">
        <v>2111</v>
      </c>
      <c r="D10" s="201" t="str">
        <f>VLOOKUP(B10,'HECVAT - Full | Vendor Response'!A$4:D$320,4,TRUE)</f>
        <v xml:space="preserve">All changes are logged. Leepfrog does not disclose this information. </v>
      </c>
      <c r="E10" s="194"/>
      <c r="F10" s="194"/>
      <c r="G10" s="194"/>
      <c r="H10" s="202"/>
      <c r="I10" s="202"/>
      <c r="J10" s="195"/>
      <c r="K10" s="204"/>
      <c r="L10" s="195"/>
      <c r="M10" s="193"/>
      <c r="N10" s="193"/>
      <c r="O10" s="193"/>
      <c r="P10" s="193"/>
      <c r="Q10" s="193"/>
      <c r="R10" s="193"/>
      <c r="S10" s="193"/>
      <c r="T10" s="193"/>
      <c r="U10" s="192" t="s">
        <v>60</v>
      </c>
      <c r="V10" s="192" t="s">
        <v>60</v>
      </c>
      <c r="W10" s="192" t="s">
        <v>60</v>
      </c>
      <c r="X10" s="192" t="s">
        <v>60</v>
      </c>
      <c r="Y10" s="192" t="s">
        <v>60</v>
      </c>
      <c r="Z10" s="192" t="s">
        <v>60</v>
      </c>
      <c r="AA10" s="192" t="s">
        <v>60</v>
      </c>
      <c r="AB10" s="192" t="s">
        <v>60</v>
      </c>
    </row>
    <row r="11" spans="1:28" ht="42.75" x14ac:dyDescent="0.2">
      <c r="A11" s="200"/>
      <c r="B11" s="210" t="s">
        <v>37</v>
      </c>
      <c r="C11" s="201" t="s">
        <v>2112</v>
      </c>
      <c r="D11" s="201" t="str">
        <f>VLOOKUP(B11,'HECVAT - Full | Vendor Response'!A$4:D$320,4,TRUE)</f>
        <v xml:space="preserve">All changes are logged. Leepfrog does not disclose this information. </v>
      </c>
      <c r="E11" s="194"/>
      <c r="F11" s="194"/>
      <c r="G11" s="194"/>
      <c r="H11" s="202"/>
      <c r="I11" s="202"/>
      <c r="J11" s="195"/>
      <c r="K11" s="204"/>
      <c r="L11" s="195"/>
      <c r="M11" s="193"/>
      <c r="N11" s="193"/>
      <c r="O11" s="193"/>
      <c r="P11" s="193"/>
      <c r="Q11" s="193"/>
      <c r="R11" s="193"/>
      <c r="S11" s="193"/>
      <c r="T11" s="193"/>
      <c r="U11" s="192" t="s">
        <v>60</v>
      </c>
      <c r="V11" s="192" t="s">
        <v>60</v>
      </c>
      <c r="W11" s="192" t="s">
        <v>60</v>
      </c>
      <c r="X11" s="192" t="s">
        <v>60</v>
      </c>
      <c r="Y11" s="192" t="s">
        <v>60</v>
      </c>
      <c r="Z11" s="192" t="s">
        <v>60</v>
      </c>
      <c r="AA11" s="192" t="s">
        <v>60</v>
      </c>
      <c r="AB11" s="192" t="s">
        <v>60</v>
      </c>
    </row>
    <row r="12" spans="1:28" ht="42.75" x14ac:dyDescent="0.2">
      <c r="A12" s="200"/>
      <c r="B12" s="210" t="s">
        <v>38</v>
      </c>
      <c r="C12" s="201" t="s">
        <v>39</v>
      </c>
      <c r="D12" s="201" t="str">
        <f>VLOOKUP(B12,'HECVAT - Full | Vendor Response'!A$4:D$320,4,TRUE)</f>
        <v xml:space="preserve">All changes are logged. Leepfrog does not disclose this information. </v>
      </c>
      <c r="E12" s="194"/>
      <c r="F12" s="194"/>
      <c r="G12" s="194"/>
      <c r="H12" s="202"/>
      <c r="I12" s="202"/>
      <c r="J12" s="195"/>
      <c r="K12" s="204"/>
      <c r="L12" s="195"/>
      <c r="M12" s="193"/>
      <c r="N12" s="193"/>
      <c r="O12" s="193"/>
      <c r="P12" s="193"/>
      <c r="Q12" s="193"/>
      <c r="R12" s="193"/>
      <c r="S12" s="193"/>
      <c r="T12" s="193"/>
      <c r="U12" s="192" t="s">
        <v>60</v>
      </c>
      <c r="V12" s="192" t="s">
        <v>60</v>
      </c>
      <c r="W12" s="192" t="s">
        <v>60</v>
      </c>
      <c r="X12" s="192" t="s">
        <v>60</v>
      </c>
      <c r="Y12" s="192" t="s">
        <v>60</v>
      </c>
      <c r="Z12" s="192" t="s">
        <v>60</v>
      </c>
      <c r="AA12" s="192" t="s">
        <v>60</v>
      </c>
      <c r="AB12" s="192" t="s">
        <v>60</v>
      </c>
    </row>
    <row r="13" spans="1:28" ht="42.75" x14ac:dyDescent="0.2">
      <c r="A13" s="200"/>
      <c r="B13" s="210" t="s">
        <v>40</v>
      </c>
      <c r="C13" s="201" t="s">
        <v>41</v>
      </c>
      <c r="D13" s="201" t="str">
        <f>VLOOKUP(B13,'HECVAT - Full | Vendor Response'!A$4:D$320,4,TRUE)</f>
        <v xml:space="preserve">All changes are logged. Leepfrog does not disclose this information. </v>
      </c>
      <c r="E13" s="194"/>
      <c r="F13" s="194"/>
      <c r="G13" s="194"/>
      <c r="H13" s="202"/>
      <c r="I13" s="202"/>
      <c r="J13" s="195"/>
      <c r="K13" s="204"/>
      <c r="L13" s="195"/>
      <c r="M13" s="193"/>
      <c r="N13" s="193"/>
      <c r="O13" s="193"/>
      <c r="P13" s="193"/>
      <c r="Q13" s="193"/>
      <c r="R13" s="193"/>
      <c r="S13" s="193"/>
      <c r="T13" s="193"/>
      <c r="U13" s="192" t="s">
        <v>60</v>
      </c>
      <c r="V13" s="192" t="s">
        <v>60</v>
      </c>
      <c r="W13" s="192" t="s">
        <v>60</v>
      </c>
      <c r="X13" s="192" t="s">
        <v>60</v>
      </c>
      <c r="Y13" s="192" t="s">
        <v>60</v>
      </c>
      <c r="Z13" s="192" t="s">
        <v>60</v>
      </c>
      <c r="AA13" s="192" t="s">
        <v>60</v>
      </c>
      <c r="AB13" s="192" t="s">
        <v>60</v>
      </c>
    </row>
    <row r="14" spans="1:28" ht="42.75" x14ac:dyDescent="0.2">
      <c r="A14" s="200"/>
      <c r="B14" s="210" t="s">
        <v>42</v>
      </c>
      <c r="C14" s="201" t="s">
        <v>2113</v>
      </c>
      <c r="D14" s="201" t="str">
        <f>VLOOKUP(B14,'HECVAT - Full | Vendor Response'!A$4:D$320,4,TRUE)</f>
        <v xml:space="preserve">All changes are logged. Leepfrog does not disclose this information. </v>
      </c>
      <c r="E14" s="194"/>
      <c r="F14" s="194"/>
      <c r="G14" s="194"/>
      <c r="H14" s="202"/>
      <c r="I14" s="202"/>
      <c r="J14" s="195"/>
      <c r="K14" s="204"/>
      <c r="L14" s="195"/>
      <c r="M14" s="193"/>
      <c r="N14" s="193"/>
      <c r="O14" s="193"/>
      <c r="P14" s="193"/>
      <c r="Q14" s="193"/>
      <c r="R14" s="193"/>
      <c r="S14" s="193"/>
      <c r="T14" s="193"/>
      <c r="U14" s="192" t="s">
        <v>60</v>
      </c>
      <c r="V14" s="192" t="s">
        <v>60</v>
      </c>
      <c r="W14" s="192" t="s">
        <v>60</v>
      </c>
      <c r="X14" s="192" t="s">
        <v>60</v>
      </c>
      <c r="Y14" s="192" t="s">
        <v>60</v>
      </c>
      <c r="Z14" s="192" t="s">
        <v>60</v>
      </c>
      <c r="AA14" s="192" t="s">
        <v>60</v>
      </c>
      <c r="AB14" s="192" t="s">
        <v>60</v>
      </c>
    </row>
    <row r="15" spans="1:28" ht="14.1" customHeight="1" x14ac:dyDescent="0.2">
      <c r="A15" s="200"/>
      <c r="B15" s="210" t="s">
        <v>43</v>
      </c>
      <c r="C15" s="201" t="s">
        <v>2114</v>
      </c>
      <c r="D15" s="201" t="str">
        <f>VLOOKUP(B15,'HECVAT - Full | Vendor Response'!A$4:D$320,4,TRUE)</f>
        <v xml:space="preserve">All changes are logged. Leepfrog does not disclose this information. </v>
      </c>
      <c r="E15" s="194"/>
      <c r="F15" s="194"/>
      <c r="G15" s="194"/>
      <c r="H15" s="202"/>
      <c r="I15" s="202"/>
      <c r="J15" s="195"/>
      <c r="K15" s="204"/>
      <c r="L15" s="195"/>
      <c r="M15" s="193"/>
      <c r="N15" s="193"/>
      <c r="O15" s="193"/>
      <c r="P15" s="193"/>
      <c r="Q15" s="193"/>
      <c r="R15" s="193"/>
      <c r="S15" s="193"/>
      <c r="T15" s="193"/>
      <c r="U15" s="192" t="s">
        <v>60</v>
      </c>
      <c r="V15" s="192" t="s">
        <v>60</v>
      </c>
      <c r="W15" s="192" t="s">
        <v>60</v>
      </c>
      <c r="X15" s="192" t="s">
        <v>60</v>
      </c>
      <c r="Y15" s="192" t="s">
        <v>60</v>
      </c>
      <c r="Z15" s="192" t="s">
        <v>60</v>
      </c>
      <c r="AA15" s="192" t="s">
        <v>60</v>
      </c>
      <c r="AB15" s="192" t="s">
        <v>60</v>
      </c>
    </row>
    <row r="16" spans="1:28" ht="57" x14ac:dyDescent="0.2">
      <c r="A16" s="200"/>
      <c r="B16" s="210" t="s">
        <v>44</v>
      </c>
      <c r="C16" s="201" t="s">
        <v>17</v>
      </c>
      <c r="D16" s="201" t="str">
        <f>VLOOKUP(B16,'HECVAT - Full | Vendor Response'!A$4:D$320,4,TRUE)</f>
        <v xml:space="preserve">All changes are logged. Leepfrog does not disclose this information. </v>
      </c>
      <c r="E16" s="194"/>
      <c r="F16" s="194"/>
      <c r="G16" s="194"/>
      <c r="H16" s="206" t="s">
        <v>2115</v>
      </c>
      <c r="I16" s="206" t="s">
        <v>2116</v>
      </c>
      <c r="J16" s="195"/>
      <c r="K16" s="204"/>
      <c r="L16" s="195"/>
      <c r="M16" s="193"/>
      <c r="N16" s="193"/>
      <c r="O16" s="193"/>
      <c r="P16" s="193"/>
      <c r="Q16" s="193"/>
      <c r="R16" s="193"/>
      <c r="S16" s="193"/>
      <c r="T16" s="193"/>
      <c r="U16" s="192" t="s">
        <v>60</v>
      </c>
      <c r="V16" s="192" t="s">
        <v>60</v>
      </c>
      <c r="W16" s="192" t="s">
        <v>60</v>
      </c>
      <c r="X16" s="192" t="s">
        <v>60</v>
      </c>
      <c r="Y16" s="192" t="s">
        <v>60</v>
      </c>
      <c r="Z16" s="192" t="s">
        <v>60</v>
      </c>
      <c r="AA16" s="192" t="s">
        <v>60</v>
      </c>
      <c r="AB16" s="192" t="s">
        <v>60</v>
      </c>
    </row>
    <row r="17" spans="1:28" ht="56.1" customHeight="1" x14ac:dyDescent="0.2">
      <c r="A17" s="200"/>
      <c r="B17" s="210" t="s">
        <v>45</v>
      </c>
      <c r="C17" s="201" t="s">
        <v>18</v>
      </c>
      <c r="D17" s="201" t="str">
        <f>VLOOKUP(B17,'HECVAT - Full | Vendor Response'!A$4:D$320,4,TRUE)</f>
        <v xml:space="preserve">All changes are logged. Leepfrog does not disclose this information. </v>
      </c>
      <c r="E17" s="194"/>
      <c r="F17" s="194"/>
      <c r="G17" s="194"/>
      <c r="H17" s="206" t="s">
        <v>2117</v>
      </c>
      <c r="I17" s="206" t="s">
        <v>2116</v>
      </c>
      <c r="J17" s="195"/>
      <c r="K17" s="204"/>
      <c r="L17" s="195"/>
      <c r="M17" s="193"/>
      <c r="N17" s="193"/>
      <c r="O17" s="193"/>
      <c r="P17" s="193"/>
      <c r="Q17" s="193"/>
      <c r="R17" s="193"/>
      <c r="S17" s="193"/>
      <c r="T17" s="193"/>
      <c r="U17" s="192" t="s">
        <v>60</v>
      </c>
      <c r="V17" s="192" t="s">
        <v>60</v>
      </c>
      <c r="W17" s="192" t="s">
        <v>60</v>
      </c>
      <c r="X17" s="192" t="s">
        <v>60</v>
      </c>
      <c r="Y17" s="192" t="s">
        <v>60</v>
      </c>
      <c r="Z17" s="192" t="s">
        <v>60</v>
      </c>
      <c r="AA17" s="192" t="s">
        <v>60</v>
      </c>
      <c r="AB17" s="192" t="s">
        <v>60</v>
      </c>
    </row>
    <row r="18" spans="1:28" ht="71.25" x14ac:dyDescent="0.2">
      <c r="A18" s="200">
        <v>1</v>
      </c>
      <c r="B18" s="201" t="s">
        <v>52</v>
      </c>
      <c r="C18" s="201" t="s">
        <v>2118</v>
      </c>
      <c r="D18" s="201" t="str">
        <f>VLOOKUP(B18,'HECVAT - Full | Vendor Response'!A$4:D$320,4,TRUE)</f>
        <v xml:space="preserve">Sandbox environment can be made available upon request. </v>
      </c>
      <c r="E18" s="194" t="s">
        <v>3345</v>
      </c>
      <c r="F18" s="194" t="s">
        <v>2119</v>
      </c>
      <c r="G18" s="194" t="s">
        <v>3344</v>
      </c>
      <c r="H18" s="206" t="s">
        <v>2120</v>
      </c>
      <c r="I18" s="206" t="s">
        <v>2121</v>
      </c>
      <c r="J18" s="195" t="b">
        <v>1</v>
      </c>
      <c r="K18" s="204">
        <v>1</v>
      </c>
      <c r="L18" s="195" t="s">
        <v>5</v>
      </c>
      <c r="M18" s="193" t="s">
        <v>2122</v>
      </c>
      <c r="N18" s="193" t="str">
        <f>VLOOKUP(B18,'HECVAT - Full | Vendor Response'!A:E,3,FALSE)</f>
        <v>No</v>
      </c>
      <c r="O18" s="193" t="str">
        <f>IF(LEN(VLOOKUP(B18,'Analyst Report'!$A:$I,6,TRUE))= 0,"",VLOOKUP(B18,'Analyst Report'!$A:$I,6,FALSE))</f>
        <v/>
      </c>
      <c r="P18" s="193">
        <f>IF((O18=""),(IF(ISNUMBER(FIND(M18,N18)), 1, 0)),(IF(ISNUMBER(FIND(M18,O18)), 1, 0)))</f>
        <v>0</v>
      </c>
      <c r="Q18" s="193">
        <v>10</v>
      </c>
      <c r="R18" s="193">
        <f>IF(LEN(VLOOKUP(B18,'Analyst Report'!$A$31:$I$288,8,TRUE))= 0,"",VLOOKUP(B18,'Analyst Report'!$A$31:$I$288,8,TRUE))</f>
        <v>15</v>
      </c>
      <c r="S18" s="193">
        <f>(IF((ISNUMBER(R18)),R18,Q18))*K18</f>
        <v>15</v>
      </c>
      <c r="T18" s="193">
        <f>P18*S18</f>
        <v>0</v>
      </c>
      <c r="U18" s="192" t="s">
        <v>60</v>
      </c>
      <c r="V18" s="192" t="s">
        <v>60</v>
      </c>
      <c r="W18" s="192" t="s">
        <v>60</v>
      </c>
      <c r="X18" s="192" t="s">
        <v>60</v>
      </c>
      <c r="Y18" s="192" t="s">
        <v>60</v>
      </c>
      <c r="Z18" s="192" t="s">
        <v>60</v>
      </c>
      <c r="AA18" s="192" t="s">
        <v>60</v>
      </c>
      <c r="AB18" s="192" t="s">
        <v>60</v>
      </c>
    </row>
    <row r="19" spans="1:28" ht="156.75" x14ac:dyDescent="0.2">
      <c r="A19" s="200">
        <f>A18+1</f>
        <v>2</v>
      </c>
      <c r="B19" s="201" t="s">
        <v>53</v>
      </c>
      <c r="C19" s="201" t="s">
        <v>2897</v>
      </c>
      <c r="D19" s="201" t="str">
        <f>VLOOKUP(B19,'HECVAT - Full | Vendor Response'!A$4:D$320,4,TRUE)</f>
        <v xml:space="preserve">Sandbox environment can be made available upon request. </v>
      </c>
      <c r="E19" s="194" t="s">
        <v>2898</v>
      </c>
      <c r="F19" s="194" t="s">
        <v>2124</v>
      </c>
      <c r="G19" s="194" t="s">
        <v>2899</v>
      </c>
      <c r="H19" s="206" t="s">
        <v>2900</v>
      </c>
      <c r="I19" s="206" t="s">
        <v>2125</v>
      </c>
      <c r="J19" s="195" t="b">
        <v>1</v>
      </c>
      <c r="K19" s="204">
        <v>1</v>
      </c>
      <c r="L19" s="195" t="s">
        <v>5</v>
      </c>
      <c r="M19" s="193" t="s">
        <v>2126</v>
      </c>
      <c r="N19" s="193" t="str">
        <f>VLOOKUP(B19,'HECVAT - Full | Vendor Response'!A:E,3,FALSE)</f>
        <v>Yes</v>
      </c>
      <c r="O19" s="193" t="str">
        <f>IF(LEN(VLOOKUP(B19,'Analyst Report'!$A:$I,6,TRUE))= 0,"",VLOOKUP(B19,'Analyst Report'!$A:$I,6,FALSE))</f>
        <v/>
      </c>
      <c r="P19" s="193">
        <f t="shared" ref="P19:P73" si="0">IF((O19=""),(IF(ISNUMBER(FIND(M19,N19)), 1, 0)),(IF(ISNUMBER(FIND(M19,O19)), 1, 0)))</f>
        <v>0</v>
      </c>
      <c r="Q19" s="193">
        <v>10</v>
      </c>
      <c r="R19" s="193">
        <f>IF(LEN(VLOOKUP(B19,'Analyst Report'!$A$31:$I$288,8,TRUE))= 0,"",VLOOKUP(B19,'Analyst Report'!$A$31:$I$288,8,TRUE))</f>
        <v>15</v>
      </c>
      <c r="S19" s="193">
        <f t="shared" ref="S19:S85" si="1">(IF((ISNUMBER(R19)),R19,Q19))*K19</f>
        <v>15</v>
      </c>
      <c r="T19" s="193">
        <f t="shared" ref="T19:T73" si="2">P19*S19</f>
        <v>0</v>
      </c>
      <c r="U19" s="192" t="s">
        <v>60</v>
      </c>
      <c r="V19" s="192" t="s">
        <v>60</v>
      </c>
      <c r="W19" s="192" t="s">
        <v>60</v>
      </c>
      <c r="X19" s="192" t="s">
        <v>60</v>
      </c>
      <c r="Y19" s="192" t="s">
        <v>60</v>
      </c>
      <c r="Z19" s="192" t="s">
        <v>60</v>
      </c>
      <c r="AA19" s="192" t="s">
        <v>60</v>
      </c>
      <c r="AB19" s="192" t="s">
        <v>60</v>
      </c>
    </row>
    <row r="20" spans="1:28" ht="99.75" x14ac:dyDescent="0.2">
      <c r="A20" s="200">
        <f t="shared" ref="A20:A86" si="3">A19+1</f>
        <v>3</v>
      </c>
      <c r="B20" s="201" t="s">
        <v>54</v>
      </c>
      <c r="C20" s="201" t="s">
        <v>2901</v>
      </c>
      <c r="D20" s="201" t="str">
        <f>VLOOKUP(B20,'HECVAT - Full | Vendor Response'!A$4:D$320,4,TRUE)</f>
        <v xml:space="preserve">Sandbox environment can be made available upon request. </v>
      </c>
      <c r="E20" s="194" t="s">
        <v>60</v>
      </c>
      <c r="F20" s="194" t="s">
        <v>2128</v>
      </c>
      <c r="G20" s="194" t="s">
        <v>2902</v>
      </c>
      <c r="H20" s="206" t="s">
        <v>2903</v>
      </c>
      <c r="I20" s="206" t="s">
        <v>2129</v>
      </c>
      <c r="J20" s="195" t="b">
        <v>1</v>
      </c>
      <c r="K20" s="204">
        <v>1</v>
      </c>
      <c r="L20" s="195" t="s">
        <v>5</v>
      </c>
      <c r="M20" s="193" t="s">
        <v>2122</v>
      </c>
      <c r="N20" s="193" t="str">
        <f>VLOOKUP(B20,'HECVAT - Full | Vendor Response'!A:E,3,FALSE)</f>
        <v>Yes</v>
      </c>
      <c r="O20" s="193" t="str">
        <f>IF(LEN(VLOOKUP(B20,'Analyst Report'!$A:$I,6,TRUE))= 0,"",VLOOKUP(B20,'Analyst Report'!$A:$I,6,TRUE))</f>
        <v/>
      </c>
      <c r="P20" s="193">
        <f t="shared" si="0"/>
        <v>1</v>
      </c>
      <c r="Q20" s="193">
        <v>10</v>
      </c>
      <c r="R20" s="193">
        <f>IF(LEN(VLOOKUP(B20,'Analyst Report'!$A$31:$I$288,8,TRUE))= 0,"",VLOOKUP(B20,'Analyst Report'!$A$31:$I$288,8,TRUE))</f>
        <v>15</v>
      </c>
      <c r="S20" s="193">
        <f t="shared" si="1"/>
        <v>15</v>
      </c>
      <c r="T20" s="193">
        <f t="shared" si="2"/>
        <v>15</v>
      </c>
      <c r="U20" s="192" t="s">
        <v>60</v>
      </c>
      <c r="V20" s="192" t="s">
        <v>60</v>
      </c>
      <c r="W20" s="192" t="s">
        <v>60</v>
      </c>
      <c r="X20" s="192" t="s">
        <v>60</v>
      </c>
      <c r="Y20" s="192" t="s">
        <v>60</v>
      </c>
      <c r="Z20" s="192" t="s">
        <v>60</v>
      </c>
      <c r="AA20" s="192" t="s">
        <v>60</v>
      </c>
      <c r="AB20" s="192" t="s">
        <v>60</v>
      </c>
    </row>
    <row r="21" spans="1:28" ht="99.75" x14ac:dyDescent="0.2">
      <c r="A21" s="200">
        <f t="shared" si="3"/>
        <v>4</v>
      </c>
      <c r="B21" s="201" t="s">
        <v>55</v>
      </c>
      <c r="C21" s="201" t="s">
        <v>2904</v>
      </c>
      <c r="D21" s="201" t="str">
        <f>VLOOKUP(B21,'HECVAT - Full | Vendor Response'!A$4:D$320,4,TRUE)</f>
        <v xml:space="preserve">Sandbox environment can be made available upon request. </v>
      </c>
      <c r="E21" s="194" t="s">
        <v>60</v>
      </c>
      <c r="F21" s="194" t="s">
        <v>2128</v>
      </c>
      <c r="G21" s="194" t="s">
        <v>2905</v>
      </c>
      <c r="H21" s="206" t="s">
        <v>3191</v>
      </c>
      <c r="I21" s="206" t="s">
        <v>2131</v>
      </c>
      <c r="J21" s="195" t="b">
        <v>1</v>
      </c>
      <c r="K21" s="204">
        <v>1</v>
      </c>
      <c r="L21" s="195" t="s">
        <v>5</v>
      </c>
      <c r="M21" s="193" t="s">
        <v>2122</v>
      </c>
      <c r="N21" s="193" t="str">
        <f>VLOOKUP(B21,'HECVAT - Full | Vendor Response'!A:E,3,FALSE)</f>
        <v>Yes</v>
      </c>
      <c r="O21" s="193" t="str">
        <f>IF(LEN(VLOOKUP(B21,'Analyst Report'!$A:$I,6,TRUE))= 0,"",VLOOKUP(B21,'Analyst Report'!$A:$I,6,TRUE))</f>
        <v/>
      </c>
      <c r="P21" s="193">
        <f t="shared" si="0"/>
        <v>1</v>
      </c>
      <c r="Q21" s="193"/>
      <c r="R21" s="193">
        <f>IF(LEN(VLOOKUP(B21,'Analyst Report'!$A$31:$I$288,8,TRUE))= 0,"",VLOOKUP(B21,'Analyst Report'!$A$31:$I$288,8,TRUE))</f>
        <v>15</v>
      </c>
      <c r="S21" s="193">
        <f t="shared" si="1"/>
        <v>15</v>
      </c>
      <c r="T21" s="193">
        <f t="shared" si="2"/>
        <v>15</v>
      </c>
      <c r="U21" s="192" t="s">
        <v>60</v>
      </c>
      <c r="V21" s="192" t="s">
        <v>60</v>
      </c>
      <c r="W21" s="192" t="s">
        <v>60</v>
      </c>
      <c r="X21" s="192" t="s">
        <v>60</v>
      </c>
      <c r="Y21" s="192" t="s">
        <v>60</v>
      </c>
      <c r="Z21" s="192" t="s">
        <v>60</v>
      </c>
      <c r="AA21" s="192" t="s">
        <v>60</v>
      </c>
      <c r="AB21" s="192" t="s">
        <v>60</v>
      </c>
    </row>
    <row r="22" spans="1:28" ht="71.25" x14ac:dyDescent="0.2">
      <c r="A22" s="200">
        <f t="shared" si="3"/>
        <v>5</v>
      </c>
      <c r="B22" s="201" t="s">
        <v>56</v>
      </c>
      <c r="C22" s="201" t="s">
        <v>2906</v>
      </c>
      <c r="D22" s="201" t="str">
        <f>VLOOKUP(B22,'HECVAT - Full | Vendor Response'!A$4:D$320,4,TRUE)</f>
        <v xml:space="preserve">Sandbox environment can be made available upon request. </v>
      </c>
      <c r="E22" s="194" t="s">
        <v>2907</v>
      </c>
      <c r="F22" s="194" t="s">
        <v>2133</v>
      </c>
      <c r="G22" s="194" t="s">
        <v>2908</v>
      </c>
      <c r="H22" s="206" t="s">
        <v>2134</v>
      </c>
      <c r="I22" s="206" t="s">
        <v>2135</v>
      </c>
      <c r="J22" s="195" t="b">
        <v>1</v>
      </c>
      <c r="K22" s="204">
        <v>1</v>
      </c>
      <c r="L22" s="195" t="s">
        <v>5</v>
      </c>
      <c r="M22" s="193" t="s">
        <v>2126</v>
      </c>
      <c r="N22" s="193" t="str">
        <f>VLOOKUP(B22,'HECVAT - Full | Vendor Response'!A:E,3,FALSE)</f>
        <v>No</v>
      </c>
      <c r="O22" s="193" t="str">
        <f>IF(LEN(VLOOKUP(B22,'Analyst Report'!$A:$I,6,TRUE))= 0,"",VLOOKUP(B22,'Analyst Report'!$A:$I,6,TRUE))</f>
        <v/>
      </c>
      <c r="P22" s="193">
        <f t="shared" si="0"/>
        <v>1</v>
      </c>
      <c r="Q22" s="193">
        <v>10</v>
      </c>
      <c r="R22" s="193">
        <f>IF(LEN(VLOOKUP(B22,'Analyst Report'!$A$31:$I$288,8,TRUE))= 0,"",VLOOKUP(B22,'Analyst Report'!$A$31:$I$288,8,TRUE))</f>
        <v>15</v>
      </c>
      <c r="S22" s="193">
        <f t="shared" si="1"/>
        <v>15</v>
      </c>
      <c r="T22" s="193">
        <f t="shared" si="2"/>
        <v>15</v>
      </c>
      <c r="U22" s="192" t="s">
        <v>60</v>
      </c>
      <c r="V22" s="192" t="s">
        <v>60</v>
      </c>
      <c r="W22" s="192" t="s">
        <v>60</v>
      </c>
      <c r="X22" s="192" t="s">
        <v>60</v>
      </c>
      <c r="Y22" s="192" t="s">
        <v>60</v>
      </c>
      <c r="Z22" s="192" t="s">
        <v>60</v>
      </c>
      <c r="AA22" s="192" t="s">
        <v>60</v>
      </c>
      <c r="AB22" s="192" t="s">
        <v>60</v>
      </c>
    </row>
    <row r="23" spans="1:28" ht="199.5" x14ac:dyDescent="0.2">
      <c r="A23" s="200">
        <f t="shared" si="3"/>
        <v>6</v>
      </c>
      <c r="B23" s="201" t="s">
        <v>57</v>
      </c>
      <c r="C23" s="201" t="s">
        <v>2136</v>
      </c>
      <c r="D23" s="201" t="str">
        <f>VLOOKUP(B23,'HECVAT - Full | Vendor Response'!A$4:D$320,4,TRUE)</f>
        <v xml:space="preserve">Sandbox environment can be made available upon request. </v>
      </c>
      <c r="E23" s="194" t="s">
        <v>2909</v>
      </c>
      <c r="F23" s="194" t="s">
        <v>2137</v>
      </c>
      <c r="G23" s="194" t="s">
        <v>3346</v>
      </c>
      <c r="H23" s="206" t="s">
        <v>2910</v>
      </c>
      <c r="I23" s="206" t="s">
        <v>2138</v>
      </c>
      <c r="J23" s="195" t="b">
        <v>0</v>
      </c>
      <c r="K23" s="204">
        <v>1</v>
      </c>
      <c r="L23" s="195" t="s">
        <v>5</v>
      </c>
      <c r="M23" s="193" t="s">
        <v>2122</v>
      </c>
      <c r="N23" s="193" t="str">
        <f>VLOOKUP(B23,'HECVAT - Full | Vendor Response'!A:E,3,FALSE)</f>
        <v>Yes</v>
      </c>
      <c r="O23" s="193" t="str">
        <f>IF(LEN(VLOOKUP(B23,'Analyst Report'!$A:$I,6,TRUE))= 0,"",VLOOKUP(B23,'Analyst Report'!$A:$I,6,TRUE))</f>
        <v/>
      </c>
      <c r="P23" s="193">
        <f t="shared" si="0"/>
        <v>1</v>
      </c>
      <c r="Q23" s="193">
        <v>10</v>
      </c>
      <c r="R23" s="193">
        <f>IF(LEN(VLOOKUP(B23,'Analyst Report'!$A$31:$I$288,8,TRUE))= 0,"",VLOOKUP(B23,'Analyst Report'!$A$31:$I$288,8,TRUE))</f>
        <v>15</v>
      </c>
      <c r="S23" s="193">
        <f t="shared" si="1"/>
        <v>15</v>
      </c>
      <c r="T23" s="193">
        <f t="shared" si="2"/>
        <v>15</v>
      </c>
      <c r="U23" s="192" t="s">
        <v>60</v>
      </c>
      <c r="V23" s="192" t="s">
        <v>60</v>
      </c>
      <c r="W23" s="192" t="s">
        <v>60</v>
      </c>
      <c r="X23" s="192" t="s">
        <v>60</v>
      </c>
      <c r="Y23" s="192" t="s">
        <v>60</v>
      </c>
      <c r="Z23" s="192" t="s">
        <v>60</v>
      </c>
      <c r="AA23" s="192" t="s">
        <v>60</v>
      </c>
      <c r="AB23" s="192" t="s">
        <v>60</v>
      </c>
    </row>
    <row r="24" spans="1:28" ht="142.5" x14ac:dyDescent="0.2">
      <c r="A24" s="200">
        <f t="shared" si="3"/>
        <v>7</v>
      </c>
      <c r="B24" s="201" t="s">
        <v>58</v>
      </c>
      <c r="C24" s="201" t="s">
        <v>2911</v>
      </c>
      <c r="D24" s="201" t="str">
        <f>VLOOKUP(B24,'HECVAT - Full | Vendor Response'!A$4:D$320,4,TRUE)</f>
        <v xml:space="preserve">Sandbox environment can be made available upon request. </v>
      </c>
      <c r="E24" s="194" t="s">
        <v>2912</v>
      </c>
      <c r="F24" s="194" t="s">
        <v>60</v>
      </c>
      <c r="G24" s="194" t="s">
        <v>2139</v>
      </c>
      <c r="H24" s="206" t="s">
        <v>2140</v>
      </c>
      <c r="I24" s="206" t="s">
        <v>2913</v>
      </c>
      <c r="J24" s="195"/>
      <c r="K24" s="204">
        <v>1</v>
      </c>
      <c r="L24" s="195" t="s">
        <v>5</v>
      </c>
      <c r="M24" s="193" t="s">
        <v>2122</v>
      </c>
      <c r="N24" s="193" t="str">
        <f>LEFT(VLOOKUP(B24,'HECVAT - Full | Vendor Response'!A:E,3,FALSE),1)</f>
        <v>4</v>
      </c>
      <c r="O24" s="193" t="str">
        <f>IF(LEN(VLOOKUP(B24,'Analyst Report'!$A:$I,6,TRUE))= 0,"",VLOOKUP(B24,'Analyst Report'!$A:$I,6,TRUE))</f>
        <v/>
      </c>
      <c r="P24" s="193">
        <f t="shared" si="0"/>
        <v>0</v>
      </c>
      <c r="Q24" s="193">
        <v>10</v>
      </c>
      <c r="R24" s="193">
        <f>IF(LEN(VLOOKUP(B24,'Analyst Report'!$A$31:$I$288,8,TRUE))= 0,"",VLOOKUP(B24,'Analyst Report'!$A$31:$I$288,8,TRUE))</f>
        <v>15</v>
      </c>
      <c r="S24" s="193">
        <f t="shared" si="1"/>
        <v>15</v>
      </c>
      <c r="T24" s="193">
        <f t="shared" si="2"/>
        <v>0</v>
      </c>
      <c r="U24" s="192" t="s">
        <v>60</v>
      </c>
      <c r="V24" s="192" t="s">
        <v>60</v>
      </c>
      <c r="W24" s="192" t="s">
        <v>60</v>
      </c>
      <c r="X24" s="192" t="s">
        <v>60</v>
      </c>
      <c r="Y24" s="192" t="s">
        <v>60</v>
      </c>
      <c r="Z24" s="192" t="s">
        <v>60</v>
      </c>
      <c r="AA24" s="192" t="s">
        <v>60</v>
      </c>
      <c r="AB24" s="192" t="s">
        <v>60</v>
      </c>
    </row>
    <row r="25" spans="1:28" ht="409.5" x14ac:dyDescent="0.2">
      <c r="A25" s="200">
        <f t="shared" si="3"/>
        <v>8</v>
      </c>
      <c r="B25" s="207" t="s">
        <v>59</v>
      </c>
      <c r="C25" s="207" t="s">
        <v>2141</v>
      </c>
      <c r="D25" s="201" t="str">
        <f>VLOOKUP(B25,'HECVAT - Full | Vendor Response'!A$4:D$320,4,TRUE)</f>
        <v xml:space="preserve">Yes, our organization has a systems management and configuration strategy. </v>
      </c>
      <c r="E25" s="196" t="s">
        <v>3186</v>
      </c>
      <c r="F25" s="196" t="s">
        <v>60</v>
      </c>
      <c r="G25" s="196" t="s">
        <v>60</v>
      </c>
      <c r="H25" s="208" t="s">
        <v>2914</v>
      </c>
      <c r="I25" s="208" t="s">
        <v>2915</v>
      </c>
      <c r="J25" s="195" t="str">
        <f>IF(S25&gt;20,"TRUE","FALSE")</f>
        <v>FALSE</v>
      </c>
      <c r="K25" s="204">
        <v>1</v>
      </c>
      <c r="L25" s="195" t="s">
        <v>2142</v>
      </c>
      <c r="M25" s="193" t="s">
        <v>2122</v>
      </c>
      <c r="N25" s="193" t="str">
        <f>VLOOKUP(B25,'HECVAT - Full | Vendor Response'!A:E,3,FALSE)</f>
        <v xml:space="preserve"> Leepfrog Technologies, Inc. is a privately owned and operated software development corporation in Coralville, Iowa founded by Lee Brintle in 1994. Leepfrog is not owned or operated by a parent organization, nor does it have subsidiaries.</v>
      </c>
      <c r="O25" s="193" t="str">
        <f>IF(LEN(VLOOKUP(B25,'Analyst Report'!$A:$I,7,FALSE))= 0,"",VLOOKUP(B25,'Analyst Report'!$A:$I,7,FALSE))</f>
        <v/>
      </c>
      <c r="P25" s="193">
        <f>IF((O25=""),(IF(ISNUMBER(FIND(M25,N25)), 1, 0)),(IF(ISNUMBER(FIND(M25,O25)), 1, 0)))</f>
        <v>0</v>
      </c>
      <c r="Q25" s="193">
        <v>15</v>
      </c>
      <c r="R25" s="193">
        <f>IF(LEN(VLOOKUP(B25,'Analyst Report'!$A$31:$I$288,9,FALSE))=0,VLOOKUP(B25,'Analyst Report'!$A$31:$I$288,8,FALSE),VLOOKUP(B25,'Analyst Report'!$A$31:$I$288,9,FALSE))</f>
        <v>15</v>
      </c>
      <c r="S25" s="193">
        <f t="shared" si="1"/>
        <v>15</v>
      </c>
      <c r="T25" s="193">
        <f>P25*S25*K25</f>
        <v>0</v>
      </c>
      <c r="U25" s="192" t="s">
        <v>60</v>
      </c>
      <c r="V25" s="192" t="s">
        <v>60</v>
      </c>
      <c r="W25" s="192" t="s">
        <v>60</v>
      </c>
      <c r="X25" s="192" t="s">
        <v>60</v>
      </c>
      <c r="Y25" s="192" t="s">
        <v>60</v>
      </c>
      <c r="Z25" s="192" t="s">
        <v>60</v>
      </c>
      <c r="AA25" s="192" t="s">
        <v>60</v>
      </c>
      <c r="AB25" s="192" t="s">
        <v>60</v>
      </c>
    </row>
    <row r="26" spans="1:28" ht="213.75" x14ac:dyDescent="0.2">
      <c r="A26" s="200">
        <f t="shared" si="3"/>
        <v>9</v>
      </c>
      <c r="B26" s="209" t="s">
        <v>61</v>
      </c>
      <c r="C26" s="207" t="s">
        <v>2916</v>
      </c>
      <c r="D26" s="201" t="str">
        <f>VLOOKUP(B26,'HECVAT - Full | Vendor Response'!A$4:D$320,4,TRUE)</f>
        <v xml:space="preserve">Yes, our organization has a systems management and configuration strategy. </v>
      </c>
      <c r="E26" s="196" t="s">
        <v>60</v>
      </c>
      <c r="F26" s="196" t="s">
        <v>60</v>
      </c>
      <c r="G26" s="196" t="s">
        <v>2143</v>
      </c>
      <c r="H26" s="208" t="s">
        <v>2917</v>
      </c>
      <c r="I26" s="208" t="s">
        <v>2918</v>
      </c>
      <c r="J26" s="195" t="str">
        <f t="shared" ref="J26:J84" si="4">IF(S26&gt;20,"TRUE","FALSE")</f>
        <v>FALSE</v>
      </c>
      <c r="K26" s="204">
        <v>1</v>
      </c>
      <c r="L26" s="195" t="s">
        <v>2142</v>
      </c>
      <c r="M26" s="193" t="s">
        <v>2126</v>
      </c>
      <c r="N26" s="193" t="str">
        <f>VLOOKUP(B26,'HECVAT - Full | Vendor Response'!A:E,3,FALSE)</f>
        <v>No</v>
      </c>
      <c r="O26" s="193" t="str">
        <f>IF(LEN(VLOOKUP(B26,'Analyst Report'!$A:$I,7,FALSE))= 0,"",VLOOKUP(B26,'Analyst Report'!$A:$I,7,FALSE))</f>
        <v/>
      </c>
      <c r="P26" s="193">
        <f t="shared" si="0"/>
        <v>1</v>
      </c>
      <c r="Q26" s="193">
        <v>10</v>
      </c>
      <c r="R26" s="193">
        <f>IF(LEN(VLOOKUP(B26,'Analyst Report'!$A$31:$I$288,9,FALSE))=0,VLOOKUP(B26,'Analyst Report'!$A$31:$I$288,8,FALSE),VLOOKUP(B26,'Analyst Report'!$A$31:$I$288,9,FALSE))</f>
        <v>10</v>
      </c>
      <c r="S26" s="193">
        <f t="shared" si="1"/>
        <v>10</v>
      </c>
      <c r="T26" s="193">
        <f t="shared" si="2"/>
        <v>10</v>
      </c>
      <c r="U26" s="192" t="s">
        <v>60</v>
      </c>
      <c r="V26" s="192" t="s">
        <v>60</v>
      </c>
      <c r="W26" s="192" t="s">
        <v>60</v>
      </c>
      <c r="X26" s="192" t="s">
        <v>60</v>
      </c>
      <c r="Y26" s="192" t="s">
        <v>60</v>
      </c>
      <c r="Z26" s="192" t="s">
        <v>60</v>
      </c>
      <c r="AA26" s="192" t="s">
        <v>60</v>
      </c>
      <c r="AB26" s="192" t="s">
        <v>60</v>
      </c>
    </row>
    <row r="27" spans="1:28" ht="256.5" x14ac:dyDescent="0.2">
      <c r="A27" s="200">
        <f t="shared" si="3"/>
        <v>10</v>
      </c>
      <c r="B27" s="207" t="s">
        <v>62</v>
      </c>
      <c r="C27" s="207" t="s">
        <v>2144</v>
      </c>
      <c r="D27" s="201" t="str">
        <f>VLOOKUP(B27,'HECVAT - Full | Vendor Response'!A$4:D$320,4,TRUE)</f>
        <v xml:space="preserve">Yes, our organization has a systems management and configuration strategy. </v>
      </c>
      <c r="E27" s="196" t="s">
        <v>60</v>
      </c>
      <c r="F27" s="196" t="s">
        <v>2145</v>
      </c>
      <c r="G27" s="196" t="s">
        <v>2146</v>
      </c>
      <c r="H27" s="208" t="s">
        <v>2147</v>
      </c>
      <c r="I27" s="208" t="s">
        <v>2919</v>
      </c>
      <c r="J27" s="195" t="str">
        <f t="shared" si="4"/>
        <v>FALSE</v>
      </c>
      <c r="K27" s="204">
        <v>1</v>
      </c>
      <c r="L27" s="195" t="s">
        <v>2142</v>
      </c>
      <c r="M27" s="193" t="s">
        <v>2122</v>
      </c>
      <c r="N27" s="193" t="str">
        <f>VLOOKUP(B27,'HECVAT - Full | Vendor Response'!A:E,3,FALSE)</f>
        <v>Yes</v>
      </c>
      <c r="O27" s="193" t="str">
        <f>IF(LEN(VLOOKUP(B27,'Analyst Report'!$A:$I,7,FALSE))= 0,"",VLOOKUP(B27,'Analyst Report'!$A:$I,7,FALSE))</f>
        <v/>
      </c>
      <c r="P27" s="193">
        <f t="shared" si="0"/>
        <v>1</v>
      </c>
      <c r="Q27" s="193">
        <v>15</v>
      </c>
      <c r="R27" s="193">
        <f>IF(LEN(VLOOKUP(B27,'Analyst Report'!$A$31:$I$288,9,FALSE))=0,VLOOKUP(B27,'Analyst Report'!$A$31:$I$288,8,FALSE),VLOOKUP(B27,'Analyst Report'!$A$31:$I$288,9,FALSE))</f>
        <v>15</v>
      </c>
      <c r="S27" s="193">
        <f t="shared" si="1"/>
        <v>15</v>
      </c>
      <c r="T27" s="193">
        <f t="shared" si="2"/>
        <v>15</v>
      </c>
      <c r="U27" s="192" t="s">
        <v>60</v>
      </c>
      <c r="V27" s="192" t="s">
        <v>60</v>
      </c>
      <c r="W27" s="192" t="s">
        <v>60</v>
      </c>
      <c r="X27" s="192" t="s">
        <v>60</v>
      </c>
      <c r="Y27" s="192" t="s">
        <v>60</v>
      </c>
      <c r="Z27" s="192" t="s">
        <v>60</v>
      </c>
      <c r="AA27" s="192" t="s">
        <v>60</v>
      </c>
      <c r="AB27" s="192" t="s">
        <v>60</v>
      </c>
    </row>
    <row r="28" spans="1:28" ht="199.5" x14ac:dyDescent="0.2">
      <c r="A28" s="200">
        <f t="shared" si="3"/>
        <v>11</v>
      </c>
      <c r="B28" s="207" t="s">
        <v>63</v>
      </c>
      <c r="C28" s="207" t="s">
        <v>2923</v>
      </c>
      <c r="D28" s="201" t="str">
        <f>VLOOKUP(B28,'HECVAT - Full | Vendor Response'!A$4:D$320,4,TRUE)</f>
        <v xml:space="preserve">Yes, our organization has a systems management and configuration strategy. </v>
      </c>
      <c r="E28" s="196" t="s">
        <v>60</v>
      </c>
      <c r="F28" s="196" t="s">
        <v>2148</v>
      </c>
      <c r="G28" s="196" t="s">
        <v>3187</v>
      </c>
      <c r="H28" s="208" t="s">
        <v>2149</v>
      </c>
      <c r="I28" s="208" t="s">
        <v>2150</v>
      </c>
      <c r="J28" s="195" t="str">
        <f t="shared" si="4"/>
        <v>TRUE</v>
      </c>
      <c r="K28" s="204">
        <v>1</v>
      </c>
      <c r="L28" s="195" t="s">
        <v>2142</v>
      </c>
      <c r="M28" s="193" t="s">
        <v>2122</v>
      </c>
      <c r="N28" s="193" t="str">
        <f>VLOOKUP(B28,'HECVAT - Full | Vendor Response'!A:E,3,FALSE)</f>
        <v>Yes</v>
      </c>
      <c r="O28" s="193" t="str">
        <f>IF(LEN(VLOOKUP(B28,'Analyst Report'!$A:$I,7,FALSE))= 0,"",VLOOKUP(B28,'Analyst Report'!$A:$I,7,FALSE))</f>
        <v/>
      </c>
      <c r="P28" s="193">
        <f t="shared" si="0"/>
        <v>1</v>
      </c>
      <c r="Q28" s="193">
        <v>25</v>
      </c>
      <c r="R28" s="193">
        <f>IF(LEN(VLOOKUP(B28,'Analyst Report'!$A$31:$I$288,9,FALSE))=0,VLOOKUP(B28,'Analyst Report'!$A$31:$I$288,8,FALSE),VLOOKUP(B28,'Analyst Report'!$A$31:$I$288,9,FALSE))</f>
        <v>25</v>
      </c>
      <c r="S28" s="193">
        <f t="shared" si="1"/>
        <v>25</v>
      </c>
      <c r="T28" s="193">
        <f t="shared" si="2"/>
        <v>25</v>
      </c>
      <c r="U28" s="192" t="s">
        <v>60</v>
      </c>
      <c r="V28" s="192" t="s">
        <v>60</v>
      </c>
      <c r="W28" s="192" t="s">
        <v>60</v>
      </c>
      <c r="X28" s="192" t="s">
        <v>60</v>
      </c>
      <c r="Y28" s="192" t="s">
        <v>60</v>
      </c>
      <c r="Z28" s="192" t="s">
        <v>60</v>
      </c>
      <c r="AA28" s="192" t="s">
        <v>60</v>
      </c>
      <c r="AB28" s="192" t="s">
        <v>60</v>
      </c>
    </row>
    <row r="29" spans="1:28" ht="409.5" x14ac:dyDescent="0.2">
      <c r="A29" s="200">
        <f t="shared" si="3"/>
        <v>12</v>
      </c>
      <c r="B29" s="207" t="s">
        <v>64</v>
      </c>
      <c r="C29" s="207" t="s">
        <v>2151</v>
      </c>
      <c r="D29" s="201" t="str">
        <f>VLOOKUP(B29,'HECVAT - Full | Vendor Response'!A$4:D$320,4,TRUE)</f>
        <v xml:space="preserve">Yes, our organization has a systems management and configuration strategy. </v>
      </c>
      <c r="E29" s="196" t="s">
        <v>2152</v>
      </c>
      <c r="F29" s="196" t="s">
        <v>60</v>
      </c>
      <c r="G29" s="196" t="s">
        <v>60</v>
      </c>
      <c r="H29" s="208" t="s">
        <v>2153</v>
      </c>
      <c r="I29" s="208" t="s">
        <v>2920</v>
      </c>
      <c r="J29" s="195" t="str">
        <f t="shared" si="4"/>
        <v>FALSE</v>
      </c>
      <c r="K29" s="204">
        <v>1</v>
      </c>
      <c r="L29" s="195" t="s">
        <v>2142</v>
      </c>
      <c r="M29" s="193" t="s">
        <v>2122</v>
      </c>
      <c r="N29" s="193" t="str">
        <f>VLOOKUP(B29,'HECVAT - Full | Vendor Response'!A:E,3,FALSE)</f>
        <v xml:space="preserve"> Leepfrog adheres to a clearly defined security risk management plan under the direction of the Director of Information Technology. It is in this capacity that information security measures are coordinated with the security administrators and development team to ensure enforcement of internal data security policies and procedures during all phases of the system development life cycle and thereafter. Leepfrog employs a formal process for educating staff about cybersecurity and corporate policies and procedures for working with information technology. Leepfrog requires mandatory annual security training for all employees. This includes both a training experience such as a video,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v>
      </c>
      <c r="O29" s="193" t="str">
        <f>IF(LEN(VLOOKUP(B29,'Analyst Report'!$A:$I,7,FALSE))= 0,"",VLOOKUP(B29,'Analyst Report'!$A:$I,7,FALSE))</f>
        <v/>
      </c>
      <c r="P29" s="193">
        <f t="shared" si="0"/>
        <v>0</v>
      </c>
      <c r="Q29" s="193">
        <v>15</v>
      </c>
      <c r="R29" s="193">
        <f>IF(LEN(VLOOKUP(B29,'Analyst Report'!$A$31:$I$288,9,FALSE))=0,VLOOKUP(B29,'Analyst Report'!$A$31:$I$288,8,FALSE),VLOOKUP(B29,'Analyst Report'!$A$31:$I$288,9,FALSE))</f>
        <v>15</v>
      </c>
      <c r="S29" s="193">
        <f t="shared" si="1"/>
        <v>15</v>
      </c>
      <c r="T29" s="193">
        <f t="shared" si="2"/>
        <v>0</v>
      </c>
      <c r="U29" s="192" t="s">
        <v>60</v>
      </c>
      <c r="V29" s="192" t="s">
        <v>60</v>
      </c>
      <c r="W29" s="192" t="s">
        <v>60</v>
      </c>
      <c r="X29" s="192" t="s">
        <v>60</v>
      </c>
      <c r="Y29" s="192" t="s">
        <v>60</v>
      </c>
      <c r="Z29" s="192" t="s">
        <v>60</v>
      </c>
      <c r="AA29" s="192" t="s">
        <v>60</v>
      </c>
      <c r="AB29" s="192" t="s">
        <v>60</v>
      </c>
    </row>
    <row r="30" spans="1:28" ht="99.75" x14ac:dyDescent="0.2">
      <c r="A30" s="200">
        <f t="shared" si="3"/>
        <v>13</v>
      </c>
      <c r="B30" s="207" t="s">
        <v>65</v>
      </c>
      <c r="C30" s="207" t="s">
        <v>2154</v>
      </c>
      <c r="D30" s="201">
        <f>VLOOKUP(B30,'HECVAT - Full | Vendor Response'!A$4:D$320,4,TRUE)</f>
        <v>0</v>
      </c>
      <c r="E30" s="219" t="s">
        <v>60</v>
      </c>
      <c r="F30" s="196" t="s">
        <v>2155</v>
      </c>
      <c r="G30" s="196" t="s">
        <v>2156</v>
      </c>
      <c r="H30" s="208" t="s">
        <v>2157</v>
      </c>
      <c r="I30" s="208" t="s">
        <v>2158</v>
      </c>
      <c r="J30" s="195" t="str">
        <f t="shared" si="4"/>
        <v>FALSE</v>
      </c>
      <c r="K30" s="204">
        <v>1</v>
      </c>
      <c r="L30" s="195" t="s">
        <v>7</v>
      </c>
      <c r="M30" s="193" t="s">
        <v>2122</v>
      </c>
      <c r="N30" s="193" t="str">
        <f>VLOOKUP(B30,'HECVAT - Full | Vendor Response'!A:E,3,FALSE)</f>
        <v>No</v>
      </c>
      <c r="O30" s="193" t="str">
        <f>IF(LEN(VLOOKUP(B30,'Analyst Report'!$A:$I,7,FALSE))= 0,"",VLOOKUP(B30,'Analyst Report'!$A:$I,7,FALSE))</f>
        <v/>
      </c>
      <c r="P30" s="193">
        <f t="shared" si="0"/>
        <v>0</v>
      </c>
      <c r="Q30" s="193">
        <v>20</v>
      </c>
      <c r="R30" s="193">
        <f>IF(LEN(VLOOKUP(B30,'Analyst Report'!$A$31:$I$288,9,FALSE))=0,VLOOKUP(B30,'Analyst Report'!$A$31:$I$288,8,FALSE),VLOOKUP(B30,'Analyst Report'!$A$31:$I$288,9,FALSE))</f>
        <v>20</v>
      </c>
      <c r="S30" s="193">
        <f t="shared" si="1"/>
        <v>20</v>
      </c>
      <c r="T30" s="193">
        <f t="shared" si="2"/>
        <v>0</v>
      </c>
      <c r="U30" s="192" t="s">
        <v>60</v>
      </c>
      <c r="V30" s="192" t="s">
        <v>60</v>
      </c>
      <c r="W30" s="192" t="s">
        <v>60</v>
      </c>
      <c r="X30" s="192" t="s">
        <v>60</v>
      </c>
      <c r="Y30" s="192" t="s">
        <v>60</v>
      </c>
      <c r="Z30" s="192" t="s">
        <v>60</v>
      </c>
      <c r="AA30" s="192" t="s">
        <v>60</v>
      </c>
      <c r="AB30" s="192" t="s">
        <v>60</v>
      </c>
    </row>
    <row r="31" spans="1:28" ht="114" x14ac:dyDescent="0.2">
      <c r="A31" s="200">
        <f t="shared" si="3"/>
        <v>14</v>
      </c>
      <c r="B31" s="207" t="s">
        <v>66</v>
      </c>
      <c r="C31" s="207" t="s">
        <v>2159</v>
      </c>
      <c r="D31" s="201">
        <f>VLOOKUP(B31,'HECVAT - Full | Vendor Response'!A$4:D$320,4,TRUE)</f>
        <v>0</v>
      </c>
      <c r="E31" s="219" t="s">
        <v>60</v>
      </c>
      <c r="F31" s="196" t="s">
        <v>2160</v>
      </c>
      <c r="G31" s="196" t="s">
        <v>2161</v>
      </c>
      <c r="H31" s="208" t="s">
        <v>2921</v>
      </c>
      <c r="I31" s="208" t="s">
        <v>2162</v>
      </c>
      <c r="J31" s="195" t="str">
        <f t="shared" si="4"/>
        <v>FALSE</v>
      </c>
      <c r="K31" s="204">
        <v>1</v>
      </c>
      <c r="L31" s="195" t="s">
        <v>7</v>
      </c>
      <c r="M31" s="193" t="s">
        <v>2122</v>
      </c>
      <c r="N31" s="193" t="str">
        <f>VLOOKUP(B31,'HECVAT - Full | Vendor Response'!A:E,3,FALSE)</f>
        <v>No</v>
      </c>
      <c r="O31" s="193" t="str">
        <f>IF(LEN(VLOOKUP(B31,'Analyst Report'!$A:$I,7,FALSE))= 0,"",VLOOKUP(B31,'Analyst Report'!$A:$I,7,FALSE))</f>
        <v/>
      </c>
      <c r="P31" s="193">
        <f t="shared" si="0"/>
        <v>0</v>
      </c>
      <c r="Q31" s="193">
        <v>20</v>
      </c>
      <c r="R31" s="193">
        <f>IF(LEN(VLOOKUP(B31,'Analyst Report'!$A$31:$I$288,9,FALSE))=0,VLOOKUP(B31,'Analyst Report'!$A$31:$I$288,8,FALSE),VLOOKUP(B31,'Analyst Report'!$A$31:$I$288,9,FALSE))</f>
        <v>20</v>
      </c>
      <c r="S31" s="193">
        <f t="shared" si="1"/>
        <v>20</v>
      </c>
      <c r="T31" s="193">
        <f t="shared" si="2"/>
        <v>0</v>
      </c>
      <c r="U31" s="192" t="s">
        <v>60</v>
      </c>
      <c r="V31" s="192" t="s">
        <v>60</v>
      </c>
      <c r="W31" s="192" t="s">
        <v>60</v>
      </c>
      <c r="X31" s="192" t="s">
        <v>60</v>
      </c>
      <c r="Y31" s="192" t="s">
        <v>60</v>
      </c>
      <c r="Z31" s="192" t="s">
        <v>60</v>
      </c>
      <c r="AA31" s="192" t="s">
        <v>60</v>
      </c>
      <c r="AB31" s="192" t="s">
        <v>60</v>
      </c>
    </row>
    <row r="32" spans="1:28" ht="99.75" x14ac:dyDescent="0.2">
      <c r="A32" s="200">
        <f t="shared" si="3"/>
        <v>15</v>
      </c>
      <c r="B32" s="207" t="s">
        <v>67</v>
      </c>
      <c r="C32" s="207" t="s">
        <v>2163</v>
      </c>
      <c r="D32" s="201">
        <f>VLOOKUP(B32,'HECVAT - Full | Vendor Response'!A$4:D$320,4,TRUE)</f>
        <v>0</v>
      </c>
      <c r="E32" s="219" t="s">
        <v>60</v>
      </c>
      <c r="F32" s="196" t="s">
        <v>2164</v>
      </c>
      <c r="G32" s="196" t="s">
        <v>2165</v>
      </c>
      <c r="H32" s="208" t="s">
        <v>2166</v>
      </c>
      <c r="I32" s="208" t="s">
        <v>2167</v>
      </c>
      <c r="J32" s="195" t="str">
        <f t="shared" si="4"/>
        <v>FALSE</v>
      </c>
      <c r="K32" s="204">
        <v>1</v>
      </c>
      <c r="L32" s="195" t="s">
        <v>7</v>
      </c>
      <c r="M32" s="193" t="s">
        <v>2122</v>
      </c>
      <c r="N32" s="193" t="str">
        <f>VLOOKUP(B32,'HECVAT - Full | Vendor Response'!A:E,3,FALSE)</f>
        <v>No</v>
      </c>
      <c r="O32" s="193" t="str">
        <f>IF(LEN(VLOOKUP(B32,'Analyst Report'!$A:$I,7,FALSE))= 0,"",VLOOKUP(B32,'Analyst Report'!$A:$I,7,FALSE))</f>
        <v/>
      </c>
      <c r="P32" s="193">
        <f t="shared" si="0"/>
        <v>0</v>
      </c>
      <c r="Q32" s="193">
        <v>20</v>
      </c>
      <c r="R32" s="193">
        <f>IF(LEN(VLOOKUP(B32,'Analyst Report'!$A$31:$I$288,9,FALSE))=0,VLOOKUP(B32,'Analyst Report'!$A$31:$I$288,8,FALSE),VLOOKUP(B32,'Analyst Report'!$A$31:$I$288,9,FALSE))</f>
        <v>20</v>
      </c>
      <c r="S32" s="193">
        <f t="shared" si="1"/>
        <v>20</v>
      </c>
      <c r="T32" s="193">
        <f t="shared" si="2"/>
        <v>0</v>
      </c>
      <c r="U32" s="192" t="s">
        <v>60</v>
      </c>
      <c r="V32" s="192" t="s">
        <v>60</v>
      </c>
      <c r="W32" s="192" t="s">
        <v>60</v>
      </c>
      <c r="X32" s="192" t="s">
        <v>60</v>
      </c>
      <c r="Y32" s="192" t="s">
        <v>60</v>
      </c>
      <c r="Z32" s="192" t="s">
        <v>60</v>
      </c>
      <c r="AA32" s="192" t="s">
        <v>60</v>
      </c>
      <c r="AB32" s="192" t="s">
        <v>60</v>
      </c>
    </row>
    <row r="33" spans="1:28" ht="242.25" x14ac:dyDescent="0.2">
      <c r="A33" s="200">
        <f t="shared" si="3"/>
        <v>16</v>
      </c>
      <c r="B33" s="207" t="s">
        <v>68</v>
      </c>
      <c r="C33" s="207" t="s">
        <v>2922</v>
      </c>
      <c r="D33" s="201">
        <f>VLOOKUP(B33,'HECVAT - Full | Vendor Response'!A$4:D$320,4,TRUE)</f>
        <v>0</v>
      </c>
      <c r="E33" s="219" t="s">
        <v>60</v>
      </c>
      <c r="F33" s="196" t="s">
        <v>2168</v>
      </c>
      <c r="G33" s="196" t="s">
        <v>2169</v>
      </c>
      <c r="H33" s="208" t="s">
        <v>2924</v>
      </c>
      <c r="I33" s="208" t="s">
        <v>2170</v>
      </c>
      <c r="J33" s="195" t="str">
        <f t="shared" si="4"/>
        <v>FALSE</v>
      </c>
      <c r="K33" s="204">
        <v>1</v>
      </c>
      <c r="L33" s="195" t="s">
        <v>7</v>
      </c>
      <c r="M33" s="193" t="s">
        <v>2122</v>
      </c>
      <c r="N33" s="193" t="str">
        <f>VLOOKUP(B33,'HECVAT - Full | Vendor Response'!A:E,3,FALSE)</f>
        <v>Yes</v>
      </c>
      <c r="O33" s="193" t="str">
        <f>IF(LEN(VLOOKUP(B33,'Analyst Report'!$A:$I,7,FALSE))= 0,"",VLOOKUP(B33,'Analyst Report'!$A:$I,7,FALSE))</f>
        <v/>
      </c>
      <c r="P33" s="193">
        <f t="shared" si="0"/>
        <v>1</v>
      </c>
      <c r="Q33" s="193">
        <v>20</v>
      </c>
      <c r="R33" s="193">
        <f>IF(LEN(VLOOKUP(B33,'Analyst Report'!$A$31:$I$288,9,FALSE))=0,VLOOKUP(B33,'Analyst Report'!$A$31:$I$288,8,FALSE),VLOOKUP(B33,'Analyst Report'!$A$31:$I$288,9,FALSE))</f>
        <v>20</v>
      </c>
      <c r="S33" s="193">
        <f t="shared" si="1"/>
        <v>20</v>
      </c>
      <c r="T33" s="193">
        <f t="shared" si="2"/>
        <v>20</v>
      </c>
      <c r="U33" s="192" t="s">
        <v>60</v>
      </c>
      <c r="V33" s="192" t="s">
        <v>60</v>
      </c>
      <c r="W33" s="192" t="s">
        <v>60</v>
      </c>
      <c r="X33" s="192" t="s">
        <v>60</v>
      </c>
      <c r="Y33" s="192" t="s">
        <v>60</v>
      </c>
      <c r="Z33" s="192" t="s">
        <v>60</v>
      </c>
      <c r="AA33" s="192" t="s">
        <v>60</v>
      </c>
      <c r="AB33" s="192" t="s">
        <v>60</v>
      </c>
    </row>
    <row r="34" spans="1:28" ht="85.5" x14ac:dyDescent="0.2">
      <c r="A34" s="200">
        <f t="shared" si="3"/>
        <v>17</v>
      </c>
      <c r="B34" s="207" t="s">
        <v>69</v>
      </c>
      <c r="C34" s="207" t="s">
        <v>2171</v>
      </c>
      <c r="D34" s="201">
        <f>VLOOKUP(B34,'HECVAT - Full | Vendor Response'!A$4:D$320,4,TRUE)</f>
        <v>0</v>
      </c>
      <c r="E34" s="219"/>
      <c r="F34" s="196" t="s">
        <v>3192</v>
      </c>
      <c r="G34" s="196" t="s">
        <v>2925</v>
      </c>
      <c r="H34" s="208" t="s">
        <v>2172</v>
      </c>
      <c r="I34" s="208" t="s">
        <v>2173</v>
      </c>
      <c r="J34" s="195" t="str">
        <f t="shared" si="4"/>
        <v>FALSE</v>
      </c>
      <c r="K34" s="204">
        <v>1</v>
      </c>
      <c r="L34" s="195" t="s">
        <v>7</v>
      </c>
      <c r="M34" s="193" t="s">
        <v>2122</v>
      </c>
      <c r="N34" s="193">
        <f>VLOOKUP(B34,'HECVAT - Full | Vendor Response'!A:E,3,FALSE)</f>
        <v>0</v>
      </c>
      <c r="O34" s="193" t="str">
        <f>IF(LEN(VLOOKUP(B34,'Analyst Report'!$A:$I,7,FALSE))= 0,"",VLOOKUP(B34,'Analyst Report'!$A:$I,7,FALSE))</f>
        <v/>
      </c>
      <c r="P34" s="193">
        <f t="shared" si="0"/>
        <v>0</v>
      </c>
      <c r="Q34" s="193">
        <v>20</v>
      </c>
      <c r="R34" s="193">
        <f>IF(LEN(VLOOKUP(B34,'Analyst Report'!$A$31:$I$288,9,FALSE))=0,VLOOKUP(B34,'Analyst Report'!$A$31:$I$288,8,FALSE),VLOOKUP(B34,'Analyst Report'!$A$31:$I$288,9,FALSE))</f>
        <v>20</v>
      </c>
      <c r="S34" s="193">
        <f t="shared" si="1"/>
        <v>20</v>
      </c>
      <c r="T34" s="193">
        <f t="shared" si="2"/>
        <v>0</v>
      </c>
      <c r="U34" s="192" t="s">
        <v>60</v>
      </c>
      <c r="V34" s="192" t="s">
        <v>60</v>
      </c>
      <c r="W34" s="192" t="s">
        <v>60</v>
      </c>
      <c r="X34" s="192" t="s">
        <v>60</v>
      </c>
      <c r="Y34" s="192" t="s">
        <v>60</v>
      </c>
      <c r="Z34" s="192" t="s">
        <v>60</v>
      </c>
      <c r="AA34" s="192" t="s">
        <v>60</v>
      </c>
      <c r="AB34" s="192" t="s">
        <v>60</v>
      </c>
    </row>
    <row r="35" spans="1:28" ht="171" x14ac:dyDescent="0.2">
      <c r="A35" s="200">
        <f t="shared" si="3"/>
        <v>18</v>
      </c>
      <c r="B35" s="207" t="s">
        <v>70</v>
      </c>
      <c r="C35" s="207" t="s">
        <v>2926</v>
      </c>
      <c r="D35" s="201">
        <f>VLOOKUP(B35,'HECVAT - Full | Vendor Response'!A$4:D$320,4,TRUE)</f>
        <v>0</v>
      </c>
      <c r="E35" s="196" t="s">
        <v>60</v>
      </c>
      <c r="F35" s="196" t="s">
        <v>2174</v>
      </c>
      <c r="G35" s="196" t="s">
        <v>2175</v>
      </c>
      <c r="H35" s="208" t="s">
        <v>2176</v>
      </c>
      <c r="I35" s="208" t="s">
        <v>2177</v>
      </c>
      <c r="J35" s="195" t="str">
        <f t="shared" si="4"/>
        <v>FALSE</v>
      </c>
      <c r="K35" s="204">
        <v>1</v>
      </c>
      <c r="L35" s="195" t="s">
        <v>7</v>
      </c>
      <c r="M35" s="193" t="s">
        <v>2122</v>
      </c>
      <c r="N35" s="193" t="str">
        <f>VLOOKUP(B35,'HECVAT - Full | Vendor Response'!A:E,3,FALSE)</f>
        <v>Yes</v>
      </c>
      <c r="O35" s="193" t="str">
        <f>IF(LEN(VLOOKUP(B35,'Analyst Report'!$A:$I,7,FALSE))= 0,"",VLOOKUP(B35,'Analyst Report'!$A:$I,7,FALSE))</f>
        <v/>
      </c>
      <c r="P35" s="193">
        <f t="shared" si="0"/>
        <v>1</v>
      </c>
      <c r="Q35" s="193">
        <v>20</v>
      </c>
      <c r="R35" s="193">
        <f>IF(LEN(VLOOKUP(B35,'Analyst Report'!$A$31:$I$288,9,FALSE))=0,VLOOKUP(B35,'Analyst Report'!$A$31:$I$288,8,FALSE),VLOOKUP(B35,'Analyst Report'!$A$31:$I$288,9,FALSE))</f>
        <v>20</v>
      </c>
      <c r="S35" s="193">
        <f t="shared" si="1"/>
        <v>20</v>
      </c>
      <c r="T35" s="193">
        <f t="shared" si="2"/>
        <v>20</v>
      </c>
      <c r="U35" s="192" t="s">
        <v>60</v>
      </c>
      <c r="V35" s="192" t="s">
        <v>60</v>
      </c>
      <c r="W35" s="192" t="s">
        <v>60</v>
      </c>
      <c r="X35" s="192" t="s">
        <v>60</v>
      </c>
      <c r="Y35" s="192" t="s">
        <v>60</v>
      </c>
      <c r="Z35" s="192" t="s">
        <v>60</v>
      </c>
      <c r="AA35" s="192" t="s">
        <v>60</v>
      </c>
      <c r="AB35" s="192" t="s">
        <v>60</v>
      </c>
    </row>
    <row r="36" spans="1:28" ht="171" x14ac:dyDescent="0.2">
      <c r="A36" s="200">
        <f t="shared" si="3"/>
        <v>19</v>
      </c>
      <c r="B36" s="207" t="s">
        <v>71</v>
      </c>
      <c r="C36" s="207" t="s">
        <v>2178</v>
      </c>
      <c r="D36" s="201">
        <f>VLOOKUP(B36,'HECVAT - Full | Vendor Response'!A$4:D$320,4,TRUE)</f>
        <v>0</v>
      </c>
      <c r="E36" s="196" t="s">
        <v>60</v>
      </c>
      <c r="F36" s="196" t="s">
        <v>2179</v>
      </c>
      <c r="G36" s="196" t="s">
        <v>2180</v>
      </c>
      <c r="H36" s="208" t="s">
        <v>2176</v>
      </c>
      <c r="I36" s="208" t="s">
        <v>2177</v>
      </c>
      <c r="J36" s="195" t="str">
        <f t="shared" si="4"/>
        <v>FALSE</v>
      </c>
      <c r="K36" s="204">
        <v>1</v>
      </c>
      <c r="L36" s="195" t="s">
        <v>7</v>
      </c>
      <c r="M36" s="193" t="s">
        <v>2122</v>
      </c>
      <c r="N36" s="193" t="str">
        <f>VLOOKUP(B36,'HECVAT - Full | Vendor Response'!A:E,3,FALSE)</f>
        <v>Yes</v>
      </c>
      <c r="O36" s="193" t="str">
        <f>IF(LEN(VLOOKUP(B36,'Analyst Report'!$A:$I,7,FALSE))= 0,"",VLOOKUP(B36,'Analyst Report'!$A:$I,7,FALSE))</f>
        <v/>
      </c>
      <c r="P36" s="193">
        <f t="shared" si="0"/>
        <v>1</v>
      </c>
      <c r="Q36" s="193">
        <v>20</v>
      </c>
      <c r="R36" s="193">
        <f>IF(LEN(VLOOKUP(B36,'Analyst Report'!$A$31:$I$288,9,FALSE))=0,VLOOKUP(B36,'Analyst Report'!$A$31:$I$288,8,FALSE),VLOOKUP(B36,'Analyst Report'!$A$31:$I$288,9,FALSE))</f>
        <v>20</v>
      </c>
      <c r="S36" s="193">
        <f t="shared" si="1"/>
        <v>20</v>
      </c>
      <c r="T36" s="193">
        <f t="shared" si="2"/>
        <v>20</v>
      </c>
      <c r="U36" s="192" t="s">
        <v>60</v>
      </c>
      <c r="V36" s="192" t="s">
        <v>60</v>
      </c>
      <c r="W36" s="192" t="s">
        <v>60</v>
      </c>
      <c r="X36" s="192" t="s">
        <v>60</v>
      </c>
      <c r="Y36" s="192" t="s">
        <v>60</v>
      </c>
      <c r="Z36" s="192" t="s">
        <v>60</v>
      </c>
      <c r="AA36" s="192" t="s">
        <v>60</v>
      </c>
      <c r="AB36" s="192" t="s">
        <v>60</v>
      </c>
    </row>
    <row r="37" spans="1:28" ht="199.5" x14ac:dyDescent="0.2">
      <c r="A37" s="200">
        <f t="shared" si="3"/>
        <v>20</v>
      </c>
      <c r="B37" s="207" t="s">
        <v>72</v>
      </c>
      <c r="C37" s="207" t="s">
        <v>2181</v>
      </c>
      <c r="D37" s="201">
        <f>VLOOKUP(B37,'HECVAT - Full | Vendor Response'!A$4:D$320,4,TRUE)</f>
        <v>0</v>
      </c>
      <c r="E37" s="196" t="s">
        <v>60</v>
      </c>
      <c r="F37" s="196" t="s">
        <v>2128</v>
      </c>
      <c r="G37" s="196" t="s">
        <v>2927</v>
      </c>
      <c r="H37" s="208" t="s">
        <v>2928</v>
      </c>
      <c r="I37" s="208" t="s">
        <v>2182</v>
      </c>
      <c r="J37" s="195" t="str">
        <f t="shared" si="4"/>
        <v>FALSE</v>
      </c>
      <c r="K37" s="204">
        <v>1</v>
      </c>
      <c r="L37" s="195" t="s">
        <v>7</v>
      </c>
      <c r="M37" s="193" t="s">
        <v>2122</v>
      </c>
      <c r="N37" s="193" t="str">
        <f>VLOOKUP(B37,'HECVAT - Full | Vendor Response'!A:E,3,FALSE)</f>
        <v>Yes</v>
      </c>
      <c r="O37" s="193" t="str">
        <f>IF(LEN(VLOOKUP(B37,'Analyst Report'!$A:$I,7,FALSE))= 0,"",VLOOKUP(B37,'Analyst Report'!$A:$I,7,FALSE))</f>
        <v/>
      </c>
      <c r="P37" s="193">
        <f t="shared" si="0"/>
        <v>1</v>
      </c>
      <c r="Q37" s="193">
        <v>20</v>
      </c>
      <c r="R37" s="193">
        <f>IF(LEN(VLOOKUP(B37,'Analyst Report'!$A$31:$I$288,9,FALSE))=0,VLOOKUP(B37,'Analyst Report'!$A$31:$I$288,8,FALSE),VLOOKUP(B37,'Analyst Report'!$A$31:$I$288,9,FALSE))</f>
        <v>20</v>
      </c>
      <c r="S37" s="193">
        <f t="shared" si="1"/>
        <v>20</v>
      </c>
      <c r="T37" s="193">
        <f t="shared" si="2"/>
        <v>20</v>
      </c>
      <c r="U37" s="192" t="s">
        <v>60</v>
      </c>
      <c r="V37" s="192" t="s">
        <v>60</v>
      </c>
      <c r="W37" s="192" t="s">
        <v>60</v>
      </c>
      <c r="X37" s="192" t="s">
        <v>60</v>
      </c>
      <c r="Y37" s="192" t="s">
        <v>60</v>
      </c>
      <c r="Z37" s="192" t="s">
        <v>60</v>
      </c>
      <c r="AA37" s="192" t="s">
        <v>60</v>
      </c>
      <c r="AB37" s="192" t="s">
        <v>60</v>
      </c>
    </row>
    <row r="38" spans="1:28" ht="142.5" x14ac:dyDescent="0.2">
      <c r="A38" s="200">
        <f t="shared" si="3"/>
        <v>21</v>
      </c>
      <c r="B38" s="207" t="s">
        <v>73</v>
      </c>
      <c r="C38" s="207" t="s">
        <v>2183</v>
      </c>
      <c r="D38" s="201">
        <f>VLOOKUP(B38,'HECVAT - Full | Vendor Response'!A$4:D$320,4,TRUE)</f>
        <v>0</v>
      </c>
      <c r="E38" s="196" t="s">
        <v>60</v>
      </c>
      <c r="F38" s="196" t="s">
        <v>2128</v>
      </c>
      <c r="G38" s="196" t="s">
        <v>2184</v>
      </c>
      <c r="H38" s="208" t="s">
        <v>2185</v>
      </c>
      <c r="I38" s="208" t="s">
        <v>2186</v>
      </c>
      <c r="J38" s="195" t="str">
        <f t="shared" si="4"/>
        <v>FALSE</v>
      </c>
      <c r="K38" s="204">
        <v>1</v>
      </c>
      <c r="L38" s="195" t="s">
        <v>7</v>
      </c>
      <c r="M38" s="193" t="s">
        <v>2122</v>
      </c>
      <c r="N38" s="193" t="str">
        <f>VLOOKUP(B38,'HECVAT - Full | Vendor Response'!A:E,3,FALSE)</f>
        <v>Yes</v>
      </c>
      <c r="O38" s="193" t="str">
        <f>IF(LEN(VLOOKUP(B38,'Analyst Report'!$A:$I,7,FALSE))= 0,"",VLOOKUP(B38,'Analyst Report'!$A:$I,7,FALSE))</f>
        <v/>
      </c>
      <c r="P38" s="193">
        <f t="shared" si="0"/>
        <v>1</v>
      </c>
      <c r="Q38" s="193">
        <v>20</v>
      </c>
      <c r="R38" s="193">
        <f>IF(LEN(VLOOKUP(B38,'Analyst Report'!$A$31:$I$288,9,FALSE))=0,VLOOKUP(B38,'Analyst Report'!$A$31:$I$288,8,FALSE),VLOOKUP(B38,'Analyst Report'!$A$31:$I$288,9,FALSE))</f>
        <v>20</v>
      </c>
      <c r="S38" s="193">
        <f t="shared" si="1"/>
        <v>20</v>
      </c>
      <c r="T38" s="193">
        <f t="shared" si="2"/>
        <v>20</v>
      </c>
      <c r="U38" s="192" t="s">
        <v>60</v>
      </c>
      <c r="V38" s="192" t="s">
        <v>60</v>
      </c>
      <c r="W38" s="192" t="s">
        <v>60</v>
      </c>
      <c r="X38" s="192" t="s">
        <v>60</v>
      </c>
      <c r="Y38" s="192" t="s">
        <v>60</v>
      </c>
      <c r="Z38" s="192" t="s">
        <v>60</v>
      </c>
      <c r="AA38" s="192" t="s">
        <v>60</v>
      </c>
      <c r="AB38" s="192" t="s">
        <v>60</v>
      </c>
    </row>
    <row r="39" spans="1:28" ht="270.75" x14ac:dyDescent="0.2">
      <c r="A39" s="200">
        <f t="shared" si="3"/>
        <v>22</v>
      </c>
      <c r="B39" s="207" t="s">
        <v>74</v>
      </c>
      <c r="C39" s="207" t="s">
        <v>2187</v>
      </c>
      <c r="D39" s="201">
        <f>VLOOKUP(B39,'HECVAT - Full | Vendor Response'!A$4:D$320,4,TRUE)</f>
        <v>0</v>
      </c>
      <c r="E39" s="196" t="s">
        <v>2929</v>
      </c>
      <c r="F39" s="196" t="s">
        <v>2188</v>
      </c>
      <c r="G39" s="196" t="s">
        <v>2189</v>
      </c>
      <c r="H39" s="208" t="s">
        <v>2190</v>
      </c>
      <c r="I39" s="208" t="s">
        <v>2191</v>
      </c>
      <c r="J39" s="195" t="str">
        <f t="shared" si="4"/>
        <v>FALSE</v>
      </c>
      <c r="K39" s="204">
        <v>1</v>
      </c>
      <c r="L39" s="195" t="s">
        <v>7</v>
      </c>
      <c r="M39" s="193" t="s">
        <v>2122</v>
      </c>
      <c r="N39" s="193" t="str">
        <f>VLOOKUP(B39,'HECVAT - Full | Vendor Response'!A:E,3,FALSE)</f>
        <v>Yes</v>
      </c>
      <c r="O39" s="193" t="str">
        <f>IF(LEN(VLOOKUP(B39,'Analyst Report'!$A:$I,7,FALSE))= 0,"",VLOOKUP(B39,'Analyst Report'!$A:$I,7,FALSE))</f>
        <v/>
      </c>
      <c r="P39" s="193">
        <f t="shared" si="0"/>
        <v>1</v>
      </c>
      <c r="Q39" s="193">
        <v>20</v>
      </c>
      <c r="R39" s="193">
        <f>IF(LEN(VLOOKUP(B39,'Analyst Report'!$A$31:$I$288,9,FALSE))=0,VLOOKUP(B39,'Analyst Report'!$A$31:$I$288,8,FALSE),VLOOKUP(B39,'Analyst Report'!$A$31:$I$288,9,FALSE))</f>
        <v>20</v>
      </c>
      <c r="S39" s="193">
        <f t="shared" si="1"/>
        <v>20</v>
      </c>
      <c r="T39" s="193">
        <f t="shared" si="2"/>
        <v>20</v>
      </c>
      <c r="U39" s="192" t="s">
        <v>60</v>
      </c>
      <c r="V39" s="192" t="s">
        <v>60</v>
      </c>
      <c r="W39" s="192" t="s">
        <v>60</v>
      </c>
      <c r="X39" s="192" t="s">
        <v>60</v>
      </c>
      <c r="Y39" s="192" t="s">
        <v>60</v>
      </c>
      <c r="Z39" s="192" t="s">
        <v>60</v>
      </c>
      <c r="AA39" s="192" t="s">
        <v>60</v>
      </c>
      <c r="AB39" s="192" t="s">
        <v>60</v>
      </c>
    </row>
    <row r="40" spans="1:28" ht="199.5" x14ac:dyDescent="0.2">
      <c r="A40" s="200">
        <f t="shared" si="3"/>
        <v>23</v>
      </c>
      <c r="B40" s="207" t="s">
        <v>75</v>
      </c>
      <c r="C40" s="207" t="s">
        <v>2192</v>
      </c>
      <c r="D40" s="201">
        <f>VLOOKUP(B40,'HECVAT - Full | Vendor Response'!A$4:D$320,4,TRUE)</f>
        <v>0</v>
      </c>
      <c r="E40" s="196" t="s">
        <v>60</v>
      </c>
      <c r="F40" s="196" t="s">
        <v>2930</v>
      </c>
      <c r="G40" s="196" t="s">
        <v>2193</v>
      </c>
      <c r="H40" s="208" t="s">
        <v>2194</v>
      </c>
      <c r="I40" s="208" t="s">
        <v>2195</v>
      </c>
      <c r="J40" s="195" t="str">
        <f t="shared" si="4"/>
        <v>FALSE</v>
      </c>
      <c r="K40" s="204">
        <v>1</v>
      </c>
      <c r="L40" s="195" t="s">
        <v>7</v>
      </c>
      <c r="M40" s="193" t="s">
        <v>2122</v>
      </c>
      <c r="N40" s="193" t="str">
        <f>VLOOKUP(B40,'HECVAT - Full | Vendor Response'!A:E,3,FALSE)</f>
        <v>Yes</v>
      </c>
      <c r="O40" s="193" t="str">
        <f>IF(LEN(VLOOKUP(B40,'Analyst Report'!$A:$I,7,FALSE))= 0,"",VLOOKUP(B40,'Analyst Report'!$A:$I,7,FALSE))</f>
        <v/>
      </c>
      <c r="P40" s="193">
        <f t="shared" si="0"/>
        <v>1</v>
      </c>
      <c r="Q40" s="193">
        <v>20</v>
      </c>
      <c r="R40" s="193">
        <f>IF(LEN(VLOOKUP(B40,'Analyst Report'!$A$31:$I$288,9,FALSE))=0,VLOOKUP(B40,'Analyst Report'!$A$31:$I$288,8,FALSE),VLOOKUP(B40,'Analyst Report'!$A$31:$I$288,9,FALSE))</f>
        <v>20</v>
      </c>
      <c r="S40" s="193">
        <f t="shared" si="1"/>
        <v>20</v>
      </c>
      <c r="T40" s="193">
        <f t="shared" si="2"/>
        <v>20</v>
      </c>
      <c r="U40" s="192" t="s">
        <v>60</v>
      </c>
      <c r="V40" s="192" t="s">
        <v>60</v>
      </c>
      <c r="W40" s="192" t="s">
        <v>60</v>
      </c>
      <c r="X40" s="192" t="s">
        <v>60</v>
      </c>
      <c r="Y40" s="192" t="s">
        <v>60</v>
      </c>
      <c r="Z40" s="192" t="s">
        <v>60</v>
      </c>
      <c r="AA40" s="192" t="s">
        <v>60</v>
      </c>
      <c r="AB40" s="192" t="s">
        <v>60</v>
      </c>
    </row>
    <row r="41" spans="1:28" ht="156.75" x14ac:dyDescent="0.2">
      <c r="A41" s="200">
        <f t="shared" si="3"/>
        <v>24</v>
      </c>
      <c r="B41" s="210" t="s">
        <v>77</v>
      </c>
      <c r="C41" s="201" t="s">
        <v>2931</v>
      </c>
      <c r="D41" s="201" t="str">
        <f>VLOOKUP(B41,'HECVAT - Full | Vendor Response'!A$4:D$320,4,TRUE)</f>
        <v xml:space="preserve">All changes are logged. Leepfrog does not disclose this information. </v>
      </c>
      <c r="E41" s="194" t="s">
        <v>60</v>
      </c>
      <c r="F41" s="194" t="s">
        <v>2196</v>
      </c>
      <c r="G41" s="194" t="s">
        <v>2932</v>
      </c>
      <c r="H41" s="206" t="s">
        <v>2197</v>
      </c>
      <c r="I41" s="206" t="s">
        <v>2195</v>
      </c>
      <c r="J41" s="195" t="str">
        <f t="shared" si="4"/>
        <v>TRUE</v>
      </c>
      <c r="K41" s="204">
        <v>1</v>
      </c>
      <c r="L41" s="195" t="s">
        <v>2198</v>
      </c>
      <c r="M41" s="193" t="s">
        <v>2122</v>
      </c>
      <c r="N41" s="193" t="str">
        <f>VLOOKUP(B41,'HECVAT - Full | Vendor Response'!A:E,3,FALSE)</f>
        <v>No</v>
      </c>
      <c r="O41" s="193" t="str">
        <f>IF(LEN(VLOOKUP(B41,'Analyst Report'!$A:$I,7,FALSE))= 0,"",VLOOKUP(B41,'Analyst Report'!$A:$I,7,FALSE))</f>
        <v/>
      </c>
      <c r="P41" s="193">
        <f t="shared" si="0"/>
        <v>0</v>
      </c>
      <c r="Q41" s="193">
        <v>20</v>
      </c>
      <c r="R41" s="193">
        <f>IF(LEN(VLOOKUP(B41,'Analyst Report'!$A$31:$I$288,9,FALSE))=0,VLOOKUP(B41,'Analyst Report'!$A$31:$I$288,8,FALSE),VLOOKUP(B41,'Analyst Report'!$A$31:$I$288,9,FALSE))</f>
        <v>25</v>
      </c>
      <c r="S41" s="193">
        <f t="shared" si="1"/>
        <v>25</v>
      </c>
      <c r="T41" s="193">
        <f t="shared" si="2"/>
        <v>0</v>
      </c>
      <c r="U41" s="192" t="s">
        <v>60</v>
      </c>
      <c r="V41" s="192" t="s">
        <v>60</v>
      </c>
      <c r="W41" s="192" t="s">
        <v>60</v>
      </c>
      <c r="X41" s="192" t="s">
        <v>60</v>
      </c>
      <c r="Y41" s="192" t="s">
        <v>60</v>
      </c>
      <c r="Z41" s="192" t="s">
        <v>60</v>
      </c>
      <c r="AA41" s="192" t="s">
        <v>60</v>
      </c>
      <c r="AB41" s="192" t="s">
        <v>60</v>
      </c>
    </row>
    <row r="42" spans="1:28" ht="313.5" x14ac:dyDescent="0.2">
      <c r="A42" s="200">
        <f t="shared" si="3"/>
        <v>25</v>
      </c>
      <c r="B42" s="210" t="s">
        <v>78</v>
      </c>
      <c r="C42" s="201" t="s">
        <v>2199</v>
      </c>
      <c r="D42" s="201" t="str">
        <f>VLOOKUP(B42,'HECVAT - Full | Vendor Response'!A$4:D$320,4,TRUE)</f>
        <v xml:space="preserve">All changes are logged. Leepfrog does not disclose this information. </v>
      </c>
      <c r="E42" s="194" t="s">
        <v>60</v>
      </c>
      <c r="F42" s="194" t="s">
        <v>2200</v>
      </c>
      <c r="G42" s="194" t="s">
        <v>2201</v>
      </c>
      <c r="H42" s="206" t="s">
        <v>2933</v>
      </c>
      <c r="I42" s="206" t="s">
        <v>2195</v>
      </c>
      <c r="J42" s="195" t="str">
        <f t="shared" si="4"/>
        <v>TRUE</v>
      </c>
      <c r="K42" s="204">
        <v>1</v>
      </c>
      <c r="L42" s="195" t="s">
        <v>2198</v>
      </c>
      <c r="M42" s="193" t="s">
        <v>2122</v>
      </c>
      <c r="N42" s="193" t="str">
        <f>VLOOKUP(B42,'HECVAT - Full | Vendor Response'!A:E,3,FALSE)</f>
        <v>Yes</v>
      </c>
      <c r="O42" s="193" t="str">
        <f>IF(LEN(VLOOKUP(B42,'Analyst Report'!$A:$I,7,FALSE))= 0,"",VLOOKUP(B42,'Analyst Report'!$A:$I,7,FALSE))</f>
        <v/>
      </c>
      <c r="P42" s="193">
        <f t="shared" si="0"/>
        <v>1</v>
      </c>
      <c r="Q42" s="193">
        <v>20</v>
      </c>
      <c r="R42" s="193">
        <f>IF(LEN(VLOOKUP(B42,'Analyst Report'!$A$31:$I$288,9,FALSE))=0,VLOOKUP(B42,'Analyst Report'!$A$31:$I$288,8,FALSE),VLOOKUP(B42,'Analyst Report'!$A$31:$I$288,9,FALSE))</f>
        <v>25</v>
      </c>
      <c r="S42" s="193">
        <f t="shared" si="1"/>
        <v>25</v>
      </c>
      <c r="T42" s="193">
        <f t="shared" si="2"/>
        <v>25</v>
      </c>
      <c r="U42" s="192" t="s">
        <v>60</v>
      </c>
      <c r="V42" s="192" t="s">
        <v>60</v>
      </c>
      <c r="W42" s="192" t="s">
        <v>60</v>
      </c>
      <c r="X42" s="192" t="s">
        <v>60</v>
      </c>
      <c r="Y42" s="192" t="s">
        <v>60</v>
      </c>
      <c r="Z42" s="192" t="s">
        <v>60</v>
      </c>
      <c r="AA42" s="192" t="s">
        <v>60</v>
      </c>
      <c r="AB42" s="192" t="s">
        <v>60</v>
      </c>
    </row>
    <row r="43" spans="1:28" ht="409.5" x14ac:dyDescent="0.2">
      <c r="A43" s="200">
        <f t="shared" si="3"/>
        <v>26</v>
      </c>
      <c r="B43" s="210" t="s">
        <v>79</v>
      </c>
      <c r="C43" s="201" t="s">
        <v>2202</v>
      </c>
      <c r="D43" s="201" t="str">
        <f>VLOOKUP(B43,'HECVAT - Full | Vendor Response'!A$4:D$320,4,TRUE)</f>
        <v xml:space="preserve">All changes are logged. Leepfrog does not disclose this information. </v>
      </c>
      <c r="E43" s="194" t="s">
        <v>60</v>
      </c>
      <c r="F43" s="194" t="s">
        <v>2203</v>
      </c>
      <c r="G43" s="194" t="s">
        <v>2204</v>
      </c>
      <c r="H43" s="206" t="s">
        <v>2934</v>
      </c>
      <c r="I43" s="206" t="s">
        <v>2195</v>
      </c>
      <c r="J43" s="195" t="str">
        <f t="shared" si="4"/>
        <v>TRUE</v>
      </c>
      <c r="K43" s="204">
        <v>1</v>
      </c>
      <c r="L43" s="195" t="s">
        <v>2198</v>
      </c>
      <c r="M43" s="193" t="s">
        <v>2122</v>
      </c>
      <c r="N43" s="193" t="str">
        <f>VLOOKUP(B43,'HECVAT - Full | Vendor Response'!A:E,3,FALSE)</f>
        <v>Yes</v>
      </c>
      <c r="O43" s="193" t="str">
        <f>IF(LEN(VLOOKUP(B43,'Analyst Report'!$A:$I,7,FALSE))= 0,"",VLOOKUP(B43,'Analyst Report'!$A:$I,7,FALSE))</f>
        <v/>
      </c>
      <c r="P43" s="193">
        <f t="shared" si="0"/>
        <v>1</v>
      </c>
      <c r="Q43" s="193">
        <v>20</v>
      </c>
      <c r="R43" s="193">
        <f>IF(LEN(VLOOKUP(B43,'Analyst Report'!$A$31:$I$288,9,FALSE))=0,VLOOKUP(B43,'Analyst Report'!$A$31:$I$288,8,FALSE),VLOOKUP(B43,'Analyst Report'!$A$31:$I$288,9,FALSE))</f>
        <v>25</v>
      </c>
      <c r="S43" s="193">
        <f t="shared" si="1"/>
        <v>25</v>
      </c>
      <c r="T43" s="193">
        <f t="shared" si="2"/>
        <v>25</v>
      </c>
      <c r="U43" s="192" t="s">
        <v>60</v>
      </c>
      <c r="V43" s="192" t="s">
        <v>60</v>
      </c>
      <c r="W43" s="192" t="s">
        <v>60</v>
      </c>
      <c r="X43" s="192" t="s">
        <v>60</v>
      </c>
      <c r="Y43" s="192" t="s">
        <v>60</v>
      </c>
      <c r="Z43" s="192" t="s">
        <v>60</v>
      </c>
      <c r="AA43" s="192" t="s">
        <v>60</v>
      </c>
      <c r="AB43" s="192" t="s">
        <v>60</v>
      </c>
    </row>
    <row r="44" spans="1:28" ht="185.25" x14ac:dyDescent="0.2">
      <c r="A44" s="200">
        <f t="shared" si="3"/>
        <v>27</v>
      </c>
      <c r="B44" s="210" t="s">
        <v>80</v>
      </c>
      <c r="C44" s="201" t="s">
        <v>2205</v>
      </c>
      <c r="D44" s="201" t="str">
        <f>VLOOKUP(B44,'HECVAT - Full | Vendor Response'!A$4:D$320,4,TRUE)</f>
        <v xml:space="preserve">All changes are logged. Leepfrog does not disclose this information. </v>
      </c>
      <c r="E44" s="194" t="s">
        <v>60</v>
      </c>
      <c r="F44" s="194" t="s">
        <v>2206</v>
      </c>
      <c r="G44" s="194" t="s">
        <v>2207</v>
      </c>
      <c r="H44" s="206" t="s">
        <v>2208</v>
      </c>
      <c r="I44" s="206" t="s">
        <v>2195</v>
      </c>
      <c r="J44" s="195" t="str">
        <f t="shared" si="4"/>
        <v>TRUE</v>
      </c>
      <c r="K44" s="204">
        <v>1</v>
      </c>
      <c r="L44" s="195" t="s">
        <v>2198</v>
      </c>
      <c r="M44" s="193" t="s">
        <v>2122</v>
      </c>
      <c r="N44" s="193" t="str">
        <f>VLOOKUP(B44,'HECVAT - Full | Vendor Response'!A:E,3,FALSE)</f>
        <v>No</v>
      </c>
      <c r="O44" s="193" t="str">
        <f>IF(LEN(VLOOKUP(B44,'Analyst Report'!$A:$I,7,FALSE))= 0,"",VLOOKUP(B44,'Analyst Report'!$A:$I,7,FALSE))</f>
        <v/>
      </c>
      <c r="P44" s="193">
        <f t="shared" si="0"/>
        <v>0</v>
      </c>
      <c r="Q44" s="193">
        <v>20</v>
      </c>
      <c r="R44" s="193">
        <f>IF(LEN(VLOOKUP(B44,'Analyst Report'!$A$31:$I$288,9,FALSE))=0,VLOOKUP(B44,'Analyst Report'!$A$31:$I$288,8,FALSE),VLOOKUP(B44,'Analyst Report'!$A$31:$I$288,9,FALSE))</f>
        <v>25</v>
      </c>
      <c r="S44" s="193">
        <f t="shared" si="1"/>
        <v>25</v>
      </c>
      <c r="T44" s="193">
        <f t="shared" si="2"/>
        <v>0</v>
      </c>
      <c r="U44" s="192" t="s">
        <v>60</v>
      </c>
      <c r="V44" s="192" t="s">
        <v>60</v>
      </c>
      <c r="W44" s="192" t="s">
        <v>60</v>
      </c>
      <c r="X44" s="192" t="s">
        <v>60</v>
      </c>
      <c r="Y44" s="192" t="s">
        <v>60</v>
      </c>
      <c r="Z44" s="192" t="s">
        <v>60</v>
      </c>
      <c r="AA44" s="192" t="s">
        <v>60</v>
      </c>
      <c r="AB44" s="192" t="s">
        <v>60</v>
      </c>
    </row>
    <row r="45" spans="1:28" ht="156.75" x14ac:dyDescent="0.2">
      <c r="A45" s="200">
        <f t="shared" si="3"/>
        <v>28</v>
      </c>
      <c r="B45" s="210" t="s">
        <v>81</v>
      </c>
      <c r="C45" s="201" t="s">
        <v>2209</v>
      </c>
      <c r="D45" s="201" t="str">
        <f>VLOOKUP(B45,'HECVAT - Full | Vendor Response'!A$4:D$320,4,TRUE)</f>
        <v xml:space="preserve">All changes are logged. Leepfrog does not disclose this information. </v>
      </c>
      <c r="E45" s="194" t="s">
        <v>60</v>
      </c>
      <c r="F45" s="194" t="s">
        <v>2210</v>
      </c>
      <c r="G45" s="194" t="s">
        <v>2935</v>
      </c>
      <c r="H45" s="206" t="s">
        <v>2211</v>
      </c>
      <c r="I45" s="206" t="s">
        <v>2195</v>
      </c>
      <c r="J45" s="195" t="str">
        <f t="shared" si="4"/>
        <v>TRUE</v>
      </c>
      <c r="K45" s="204">
        <v>1</v>
      </c>
      <c r="L45" s="195" t="s">
        <v>2198</v>
      </c>
      <c r="M45" s="193" t="s">
        <v>2122</v>
      </c>
      <c r="N45" s="193" t="str">
        <f>VLOOKUP(B45,'HECVAT - Full | Vendor Response'!A:E,3,FALSE)</f>
        <v>Yes</v>
      </c>
      <c r="O45" s="193" t="str">
        <f>IF(LEN(VLOOKUP(B45,'Analyst Report'!$A:$I,7,FALSE))= 0,"",VLOOKUP(B45,'Analyst Report'!$A:$I,7,FALSE))</f>
        <v/>
      </c>
      <c r="P45" s="193">
        <f t="shared" si="0"/>
        <v>1</v>
      </c>
      <c r="Q45" s="193">
        <v>20</v>
      </c>
      <c r="R45" s="193">
        <f>IF(LEN(VLOOKUP(B45,'Analyst Report'!$A$31:$I$288,9,FALSE))=0,VLOOKUP(B45,'Analyst Report'!$A$31:$I$288,8,FALSE),VLOOKUP(B45,'Analyst Report'!$A$31:$I$288,9,FALSE))</f>
        <v>25</v>
      </c>
      <c r="S45" s="193">
        <f t="shared" si="1"/>
        <v>25</v>
      </c>
      <c r="T45" s="193">
        <f t="shared" si="2"/>
        <v>25</v>
      </c>
      <c r="U45" s="192" t="s">
        <v>60</v>
      </c>
      <c r="V45" s="192" t="s">
        <v>60</v>
      </c>
      <c r="W45" s="192" t="s">
        <v>60</v>
      </c>
      <c r="X45" s="192" t="s">
        <v>60</v>
      </c>
      <c r="Y45" s="192" t="s">
        <v>60</v>
      </c>
      <c r="Z45" s="192" t="s">
        <v>60</v>
      </c>
      <c r="AA45" s="192" t="s">
        <v>60</v>
      </c>
      <c r="AB45" s="192" t="s">
        <v>60</v>
      </c>
    </row>
    <row r="46" spans="1:28" ht="57" x14ac:dyDescent="0.2">
      <c r="A46" s="200">
        <f t="shared" si="3"/>
        <v>29</v>
      </c>
      <c r="B46" s="210" t="s">
        <v>82</v>
      </c>
      <c r="C46" s="201" t="s">
        <v>2212</v>
      </c>
      <c r="D46" s="201" t="str">
        <f>VLOOKUP(B46,'HECVAT - Full | Vendor Response'!A$4:D$320,4,TRUE)</f>
        <v xml:space="preserve">All changes are logged. Leepfrog does not disclose this information. </v>
      </c>
      <c r="E46" s="194" t="s">
        <v>60</v>
      </c>
      <c r="F46" s="194" t="s">
        <v>2213</v>
      </c>
      <c r="G46" s="194" t="s">
        <v>2214</v>
      </c>
      <c r="I46" s="206" t="s">
        <v>2195</v>
      </c>
      <c r="J46" s="195" t="str">
        <f t="shared" si="4"/>
        <v>TRUE</v>
      </c>
      <c r="K46" s="204">
        <v>1</v>
      </c>
      <c r="L46" s="195" t="s">
        <v>2198</v>
      </c>
      <c r="M46" s="193" t="s">
        <v>2122</v>
      </c>
      <c r="N46" s="193" t="str">
        <f>VLOOKUP(B46,'HECVAT - Full | Vendor Response'!A:E,3,FALSE)</f>
        <v>Yes</v>
      </c>
      <c r="O46" s="193" t="str">
        <f>IF(LEN(VLOOKUP(B46,'Analyst Report'!$A:$I,7,FALSE))= 0,"",VLOOKUP(B46,'Analyst Report'!$A:$I,7,FALSE))</f>
        <v/>
      </c>
      <c r="P46" s="193">
        <f t="shared" si="0"/>
        <v>1</v>
      </c>
      <c r="Q46" s="193">
        <v>20</v>
      </c>
      <c r="R46" s="193">
        <f>IF(LEN(VLOOKUP(B46,'Analyst Report'!$A$31:$I$288,9,FALSE))=0,VLOOKUP(B46,'Analyst Report'!$A$31:$I$288,8,FALSE),VLOOKUP(B46,'Analyst Report'!$A$31:$I$288,9,FALSE))</f>
        <v>25</v>
      </c>
      <c r="S46" s="193">
        <f t="shared" si="1"/>
        <v>25</v>
      </c>
      <c r="T46" s="193">
        <f t="shared" si="2"/>
        <v>25</v>
      </c>
      <c r="U46" s="192" t="s">
        <v>60</v>
      </c>
      <c r="V46" s="192" t="s">
        <v>60</v>
      </c>
      <c r="W46" s="192" t="s">
        <v>60</v>
      </c>
      <c r="X46" s="192" t="s">
        <v>60</v>
      </c>
      <c r="Y46" s="192" t="s">
        <v>60</v>
      </c>
      <c r="Z46" s="192" t="s">
        <v>60</v>
      </c>
      <c r="AA46" s="192" t="s">
        <v>60</v>
      </c>
      <c r="AB46" s="192" t="s">
        <v>60</v>
      </c>
    </row>
    <row r="47" spans="1:28" ht="142.5" x14ac:dyDescent="0.2">
      <c r="A47" s="200">
        <f t="shared" si="3"/>
        <v>30</v>
      </c>
      <c r="B47" s="210" t="s">
        <v>83</v>
      </c>
      <c r="C47" s="201" t="s">
        <v>2215</v>
      </c>
      <c r="D47" s="201" t="str">
        <f>VLOOKUP(B47,'HECVAT - Full | Vendor Response'!A$4:D$320,4,TRUE)</f>
        <v xml:space="preserve">All changes are logged. Leepfrog does not disclose this information. </v>
      </c>
      <c r="E47" s="194" t="s">
        <v>60</v>
      </c>
      <c r="F47" s="194" t="s">
        <v>2216</v>
      </c>
      <c r="G47" s="194" t="s">
        <v>2217</v>
      </c>
      <c r="H47" s="206" t="s">
        <v>2218</v>
      </c>
      <c r="I47" s="206" t="s">
        <v>2195</v>
      </c>
      <c r="J47" s="195" t="str">
        <f t="shared" si="4"/>
        <v>TRUE</v>
      </c>
      <c r="K47" s="204">
        <v>1</v>
      </c>
      <c r="L47" s="195" t="s">
        <v>2198</v>
      </c>
      <c r="M47" s="193" t="s">
        <v>2122</v>
      </c>
      <c r="N47" s="193" t="str">
        <f>VLOOKUP(B47,'HECVAT - Full | Vendor Response'!A:E,3,FALSE)</f>
        <v>Yes</v>
      </c>
      <c r="O47" s="193" t="str">
        <f>IF(LEN(VLOOKUP(B47,'Analyst Report'!$A:$I,7,FALSE))= 0,"",VLOOKUP(B47,'Analyst Report'!$A:$I,7,FALSE))</f>
        <v/>
      </c>
      <c r="P47" s="193">
        <f t="shared" si="0"/>
        <v>1</v>
      </c>
      <c r="Q47" s="193">
        <v>20</v>
      </c>
      <c r="R47" s="193">
        <f>IF(LEN(VLOOKUP(B47,'Analyst Report'!$A$31:$I$288,9,FALSE))=0,VLOOKUP(B47,'Analyst Report'!$A$31:$I$288,8,FALSE),VLOOKUP(B47,'Analyst Report'!$A$31:$I$288,9,FALSE))</f>
        <v>25</v>
      </c>
      <c r="S47" s="193">
        <f t="shared" si="1"/>
        <v>25</v>
      </c>
      <c r="T47" s="193">
        <f t="shared" si="2"/>
        <v>25</v>
      </c>
      <c r="U47" s="192" t="s">
        <v>60</v>
      </c>
      <c r="V47" s="192" t="s">
        <v>60</v>
      </c>
      <c r="W47" s="192" t="s">
        <v>60</v>
      </c>
      <c r="X47" s="192" t="s">
        <v>60</v>
      </c>
      <c r="Y47" s="192" t="s">
        <v>60</v>
      </c>
      <c r="Z47" s="192" t="s">
        <v>60</v>
      </c>
      <c r="AA47" s="192" t="s">
        <v>60</v>
      </c>
      <c r="AB47" s="192" t="s">
        <v>60</v>
      </c>
    </row>
    <row r="48" spans="1:28" ht="114" x14ac:dyDescent="0.2">
      <c r="A48" s="200">
        <f t="shared" si="3"/>
        <v>31</v>
      </c>
      <c r="B48" s="210" t="s">
        <v>84</v>
      </c>
      <c r="C48" s="201" t="s">
        <v>2219</v>
      </c>
      <c r="D48" s="201" t="str">
        <f>VLOOKUP(B48,'HECVAT - Full | Vendor Response'!A$4:D$320,4,TRUE)</f>
        <v xml:space="preserve">All changes are logged. Leepfrog does not disclose this information. </v>
      </c>
      <c r="E48" s="194" t="s">
        <v>60</v>
      </c>
      <c r="F48" s="194" t="s">
        <v>2936</v>
      </c>
      <c r="G48" s="194" t="s">
        <v>2220</v>
      </c>
      <c r="H48" s="206" t="s">
        <v>2937</v>
      </c>
      <c r="I48" s="206" t="s">
        <v>2195</v>
      </c>
      <c r="J48" s="195" t="str">
        <f t="shared" si="4"/>
        <v>TRUE</v>
      </c>
      <c r="K48" s="204">
        <v>1</v>
      </c>
      <c r="L48" s="195" t="s">
        <v>2198</v>
      </c>
      <c r="M48" s="193" t="s">
        <v>2122</v>
      </c>
      <c r="N48" s="193" t="str">
        <f>VLOOKUP(B48,'HECVAT - Full | Vendor Response'!A:E,3,FALSE)</f>
        <v>Yes</v>
      </c>
      <c r="O48" s="193" t="str">
        <f>IF(LEN(VLOOKUP(B48,'Analyst Report'!$A:$I,7,FALSE))= 0,"",VLOOKUP(B48,'Analyst Report'!$A:$I,7,FALSE))</f>
        <v/>
      </c>
      <c r="P48" s="193">
        <f t="shared" si="0"/>
        <v>1</v>
      </c>
      <c r="Q48" s="193">
        <v>20</v>
      </c>
      <c r="R48" s="193">
        <f>IF(LEN(VLOOKUP(B48,'Analyst Report'!$A$31:$I$288,9,FALSE))=0,VLOOKUP(B48,'Analyst Report'!$A$31:$I$288,8,FALSE),VLOOKUP(B48,'Analyst Report'!$A$31:$I$288,9,FALSE))</f>
        <v>25</v>
      </c>
      <c r="S48" s="193">
        <f t="shared" si="1"/>
        <v>25</v>
      </c>
      <c r="T48" s="193">
        <f t="shared" si="2"/>
        <v>25</v>
      </c>
      <c r="U48" s="192" t="s">
        <v>60</v>
      </c>
      <c r="V48" s="192" t="s">
        <v>60</v>
      </c>
      <c r="W48" s="192" t="s">
        <v>60</v>
      </c>
      <c r="X48" s="192" t="s">
        <v>60</v>
      </c>
      <c r="Y48" s="192" t="s">
        <v>60</v>
      </c>
      <c r="Z48" s="192" t="s">
        <v>60</v>
      </c>
      <c r="AA48" s="192" t="s">
        <v>60</v>
      </c>
      <c r="AB48" s="192" t="s">
        <v>60</v>
      </c>
    </row>
    <row r="49" spans="1:28" ht="299.25" x14ac:dyDescent="0.2">
      <c r="A49" s="200">
        <f t="shared" si="3"/>
        <v>32</v>
      </c>
      <c r="B49" s="210" t="s">
        <v>85</v>
      </c>
      <c r="C49" s="201" t="s">
        <v>2938</v>
      </c>
      <c r="D49" s="201" t="str">
        <f>VLOOKUP(B49,'HECVAT - Full | Vendor Response'!A$4:D$320,4,TRUE)</f>
        <v xml:space="preserve">All changes are logged. Leepfrog does not disclose this information. </v>
      </c>
      <c r="E49" s="194" t="s">
        <v>60</v>
      </c>
      <c r="F49" s="194" t="s">
        <v>60</v>
      </c>
      <c r="G49" s="194" t="s">
        <v>2221</v>
      </c>
      <c r="H49" s="206" t="s">
        <v>2939</v>
      </c>
      <c r="I49" s="206" t="s">
        <v>2195</v>
      </c>
      <c r="J49" s="195" t="str">
        <f t="shared" si="4"/>
        <v>TRUE</v>
      </c>
      <c r="K49" s="204">
        <v>1</v>
      </c>
      <c r="L49" s="195" t="s">
        <v>2198</v>
      </c>
      <c r="M49" s="193" t="s">
        <v>2126</v>
      </c>
      <c r="N49" s="193" t="str">
        <f>VLOOKUP(B49,'HECVAT - Full | Vendor Response'!A:E,3,FALSE)</f>
        <v>No</v>
      </c>
      <c r="O49" s="193" t="str">
        <f>IF(LEN(VLOOKUP(B49,'Analyst Report'!$A:$I,7,FALSE))= 0,"",VLOOKUP(B49,'Analyst Report'!$A:$I,7,FALSE))</f>
        <v/>
      </c>
      <c r="P49" s="193">
        <f t="shared" si="0"/>
        <v>1</v>
      </c>
      <c r="Q49" s="193">
        <v>20</v>
      </c>
      <c r="R49" s="193">
        <f>IF(LEN(VLOOKUP(B49,'Analyst Report'!$A$31:$I$288,9,FALSE))=0,VLOOKUP(B49,'Analyst Report'!$A$31:$I$288,8,FALSE),VLOOKUP(B49,'Analyst Report'!$A$31:$I$288,9,FALSE))</f>
        <v>25</v>
      </c>
      <c r="S49" s="193">
        <f t="shared" si="1"/>
        <v>25</v>
      </c>
      <c r="T49" s="193">
        <f t="shared" si="2"/>
        <v>25</v>
      </c>
      <c r="U49" s="192" t="s">
        <v>60</v>
      </c>
      <c r="V49" s="192" t="s">
        <v>60</v>
      </c>
      <c r="W49" s="192" t="s">
        <v>60</v>
      </c>
      <c r="X49" s="192" t="s">
        <v>60</v>
      </c>
      <c r="Y49" s="192" t="s">
        <v>60</v>
      </c>
      <c r="Z49" s="192" t="s">
        <v>60</v>
      </c>
      <c r="AA49" s="192" t="s">
        <v>60</v>
      </c>
      <c r="AB49" s="192" t="s">
        <v>60</v>
      </c>
    </row>
    <row r="50" spans="1:28" ht="185.25" x14ac:dyDescent="0.2">
      <c r="A50" s="200">
        <f t="shared" si="3"/>
        <v>33</v>
      </c>
      <c r="B50" s="201" t="s">
        <v>86</v>
      </c>
      <c r="C50" s="201" t="s">
        <v>2940</v>
      </c>
      <c r="D50" s="201" t="str">
        <f>VLOOKUP(B50,'HECVAT - Full | Vendor Response'!A$4:D$320,4,TRUE)</f>
        <v xml:space="preserve">Sandbox environment can be made available upon request. </v>
      </c>
      <c r="E50" s="194" t="s">
        <v>60</v>
      </c>
      <c r="F50" s="194" t="s">
        <v>2941</v>
      </c>
      <c r="G50" s="194" t="s">
        <v>2222</v>
      </c>
      <c r="H50" s="206" t="s">
        <v>2942</v>
      </c>
      <c r="I50" s="206" t="s">
        <v>2943</v>
      </c>
      <c r="J50" s="195" t="str">
        <f t="shared" si="4"/>
        <v>TRUE</v>
      </c>
      <c r="K50" s="204">
        <f>IF(N$19="Yes",1,0)</f>
        <v>1</v>
      </c>
      <c r="L50" s="195" t="s">
        <v>2223</v>
      </c>
      <c r="M50" s="193" t="s">
        <v>2122</v>
      </c>
      <c r="N50" s="193" t="str">
        <f>VLOOKUP(B50,'HECVAT - Full | Vendor Response'!A:E,3,FALSE)</f>
        <v>Yes</v>
      </c>
      <c r="O50" s="193" t="str">
        <f>IF(LEN(VLOOKUP(B50,'Analyst Report'!$A:$I,7,FALSE))= 0,"",VLOOKUP(B50,'Analyst Report'!$A:$I,7,FALSE))</f>
        <v/>
      </c>
      <c r="P50" s="193">
        <f t="shared" si="0"/>
        <v>1</v>
      </c>
      <c r="Q50" s="193">
        <v>25</v>
      </c>
      <c r="R50" s="193">
        <f>IF(LEN(VLOOKUP(B50,'Analyst Report'!$A$31:$I$288,9,FALSE))=0,VLOOKUP(B50,'Analyst Report'!$A$31:$I$288,8,FALSE),VLOOKUP(B50,'Analyst Report'!$A$31:$I$288,9,FALSE))</f>
        <v>25</v>
      </c>
      <c r="S50" s="193">
        <f t="shared" si="1"/>
        <v>25</v>
      </c>
      <c r="T50" s="193">
        <f t="shared" si="2"/>
        <v>25</v>
      </c>
      <c r="U50" s="192" t="s">
        <v>60</v>
      </c>
      <c r="V50" s="192" t="s">
        <v>60</v>
      </c>
      <c r="W50" s="192" t="s">
        <v>60</v>
      </c>
      <c r="X50" s="192" t="s">
        <v>60</v>
      </c>
      <c r="Y50" s="192" t="s">
        <v>60</v>
      </c>
      <c r="Z50" s="192" t="s">
        <v>60</v>
      </c>
      <c r="AA50" s="192" t="s">
        <v>60</v>
      </c>
      <c r="AB50" s="192" t="s">
        <v>60</v>
      </c>
    </row>
    <row r="51" spans="1:28" ht="409.5" x14ac:dyDescent="0.2">
      <c r="A51" s="200">
        <f t="shared" si="3"/>
        <v>34</v>
      </c>
      <c r="B51" s="201" t="s">
        <v>87</v>
      </c>
      <c r="C51" s="201" t="s">
        <v>2944</v>
      </c>
      <c r="D51" s="201" t="str">
        <f>VLOOKUP(B51,'HECVAT - Full | Vendor Response'!A$4:D$320,4,TRUE)</f>
        <v xml:space="preserve">Sandbox environment can be made available upon request. </v>
      </c>
      <c r="E51" s="194" t="s">
        <v>2224</v>
      </c>
      <c r="F51" s="194" t="s">
        <v>60</v>
      </c>
      <c r="G51" s="194" t="s">
        <v>60</v>
      </c>
      <c r="H51" s="206" t="s">
        <v>2225</v>
      </c>
      <c r="I51" s="206" t="s">
        <v>2945</v>
      </c>
      <c r="J51" s="195" t="str">
        <f t="shared" si="4"/>
        <v>FALSE</v>
      </c>
      <c r="K51" s="204">
        <f t="shared" ref="K51:K54" si="5">IF(N$19="Yes",1,0)</f>
        <v>1</v>
      </c>
      <c r="L51" s="195" t="s">
        <v>2223</v>
      </c>
      <c r="M51" s="193" t="s">
        <v>2122</v>
      </c>
      <c r="N51" s="193" t="str">
        <f>VLOOKUP(B51,'HECVAT - Full | Vendor Response'!A:E,3,FALSE)</f>
        <v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v>
      </c>
      <c r="O51" s="193" t="str">
        <f>IF(LEN(VLOOKUP(B51,'Analyst Report'!$A:$I,7,FALSE))= 0,"",VLOOKUP(B51,'Analyst Report'!$A:$I,7,FALSE))</f>
        <v/>
      </c>
      <c r="P51" s="193">
        <f t="shared" si="0"/>
        <v>0</v>
      </c>
      <c r="Q51" s="193">
        <v>25</v>
      </c>
      <c r="R51" s="193">
        <f>IF(LEN(VLOOKUP(B51,'Analyst Report'!$A$31:$I$288,9,FALSE))=0,VLOOKUP(B51,'Analyst Report'!$A$31:$I$288,8,FALSE),VLOOKUP(B51,'Analyst Report'!$A$31:$I$288,9,FALSE))</f>
        <v>15</v>
      </c>
      <c r="S51" s="193">
        <f t="shared" si="1"/>
        <v>15</v>
      </c>
      <c r="T51" s="193">
        <f t="shared" si="2"/>
        <v>0</v>
      </c>
      <c r="U51" s="192" t="s">
        <v>60</v>
      </c>
      <c r="V51" s="192" t="s">
        <v>60</v>
      </c>
      <c r="W51" s="192" t="s">
        <v>60</v>
      </c>
      <c r="X51" s="192" t="s">
        <v>60</v>
      </c>
      <c r="Y51" s="192" t="s">
        <v>60</v>
      </c>
      <c r="Z51" s="192" t="s">
        <v>60</v>
      </c>
      <c r="AA51" s="192" t="s">
        <v>60</v>
      </c>
      <c r="AB51" s="192" t="s">
        <v>60</v>
      </c>
    </row>
    <row r="52" spans="1:28" ht="108" customHeight="1" x14ac:dyDescent="0.2">
      <c r="A52" s="200">
        <f t="shared" si="3"/>
        <v>35</v>
      </c>
      <c r="B52" s="201" t="s">
        <v>88</v>
      </c>
      <c r="C52" s="201" t="s">
        <v>2946</v>
      </c>
      <c r="D52" s="201" t="str">
        <f>VLOOKUP(B52,'HECVAT - Full | Vendor Response'!A$4:D$320,4,TRUE)</f>
        <v xml:space="preserve">Sandbox environment can be made available upon request. </v>
      </c>
      <c r="E52" s="194" t="s">
        <v>60</v>
      </c>
      <c r="F52" s="194" t="s">
        <v>60</v>
      </c>
      <c r="G52" s="194" t="s">
        <v>60</v>
      </c>
      <c r="H52" s="206" t="s">
        <v>2947</v>
      </c>
      <c r="I52" s="206" t="s">
        <v>2948</v>
      </c>
      <c r="J52" s="195" t="str">
        <f t="shared" si="4"/>
        <v>FALSE</v>
      </c>
      <c r="K52" s="204">
        <f t="shared" si="5"/>
        <v>1</v>
      </c>
      <c r="L52" s="195" t="s">
        <v>2223</v>
      </c>
      <c r="M52" s="193" t="s">
        <v>2122</v>
      </c>
      <c r="N52" s="193" t="str">
        <f>VLOOKUP(B52,'HECVAT - Full | Vendor Response'!A:E,3,FALSE)</f>
        <v xml:space="preserve">Leepfrog does not disclose this information. </v>
      </c>
      <c r="O52" s="193" t="str">
        <f>IF(LEN(VLOOKUP(B52,'Analyst Report'!$A:$I,7,FALSE))= 0,"",VLOOKUP(B52,'Analyst Report'!$A:$I,7,FALSE))</f>
        <v/>
      </c>
      <c r="P52" s="193">
        <f t="shared" si="0"/>
        <v>0</v>
      </c>
      <c r="Q52" s="193">
        <v>25</v>
      </c>
      <c r="R52" s="193">
        <f>IF(LEN(VLOOKUP(B52,'Analyst Report'!$A$31:$I$288,9,FALSE))=0,VLOOKUP(B52,'Analyst Report'!$A$31:$I$288,8,FALSE),VLOOKUP(B52,'Analyst Report'!$A$31:$I$288,9,FALSE))</f>
        <v>15</v>
      </c>
      <c r="S52" s="193">
        <f t="shared" si="1"/>
        <v>15</v>
      </c>
      <c r="T52" s="193">
        <f t="shared" si="2"/>
        <v>0</v>
      </c>
      <c r="U52" s="192" t="s">
        <v>60</v>
      </c>
      <c r="V52" s="192" t="s">
        <v>60</v>
      </c>
      <c r="W52" s="192" t="s">
        <v>60</v>
      </c>
      <c r="X52" s="192" t="s">
        <v>60</v>
      </c>
      <c r="Y52" s="192" t="s">
        <v>60</v>
      </c>
      <c r="Z52" s="192" t="s">
        <v>60</v>
      </c>
      <c r="AA52" s="192" t="s">
        <v>60</v>
      </c>
      <c r="AB52" s="192" t="s">
        <v>60</v>
      </c>
    </row>
    <row r="53" spans="1:28" ht="356.25" x14ac:dyDescent="0.2">
      <c r="A53" s="200">
        <f t="shared" si="3"/>
        <v>36</v>
      </c>
      <c r="B53" s="201" t="s">
        <v>89</v>
      </c>
      <c r="C53" s="201" t="s">
        <v>2949</v>
      </c>
      <c r="D53" s="201" t="str">
        <f>VLOOKUP(B53,'HECVAT - Full | Vendor Response'!A$4:D$320,4,TRUE)</f>
        <v xml:space="preserve">Sandbox environment can be made available upon request. </v>
      </c>
      <c r="E53" s="194" t="s">
        <v>2226</v>
      </c>
      <c r="F53" s="194" t="s">
        <v>2227</v>
      </c>
      <c r="G53" s="194" t="s">
        <v>2228</v>
      </c>
      <c r="H53" s="206" t="s">
        <v>3207</v>
      </c>
      <c r="I53" s="206" t="s">
        <v>2950</v>
      </c>
      <c r="J53" s="195" t="str">
        <f t="shared" si="4"/>
        <v>FALSE</v>
      </c>
      <c r="K53" s="204">
        <f t="shared" si="5"/>
        <v>1</v>
      </c>
      <c r="L53" s="195" t="s">
        <v>2223</v>
      </c>
      <c r="M53" s="193" t="s">
        <v>2122</v>
      </c>
      <c r="N53" s="193" t="str">
        <f>VLOOKUP(B53,'HECVAT - Full | Vendor Response'!A:E,3,FALSE)</f>
        <v>No</v>
      </c>
      <c r="O53" s="193" t="str">
        <f>IF(LEN(VLOOKUP(B53,'Analyst Report'!$A:$I,7,FALSE))= 0,"",VLOOKUP(B53,'Analyst Report'!$A:$I,7,FALSE))</f>
        <v/>
      </c>
      <c r="P53" s="193">
        <f t="shared" si="0"/>
        <v>0</v>
      </c>
      <c r="Q53" s="193">
        <v>25</v>
      </c>
      <c r="R53" s="193">
        <f>IF(LEN(VLOOKUP(B53,'Analyst Report'!$A$31:$I$288,9,FALSE))=0,VLOOKUP(B53,'Analyst Report'!$A$31:$I$288,8,FALSE),VLOOKUP(B53,'Analyst Report'!$A$31:$I$288,9,FALSE))</f>
        <v>15</v>
      </c>
      <c r="S53" s="193">
        <f t="shared" si="1"/>
        <v>15</v>
      </c>
      <c r="T53" s="193">
        <f t="shared" si="2"/>
        <v>0</v>
      </c>
      <c r="U53" s="192" t="s">
        <v>60</v>
      </c>
      <c r="V53" s="192" t="s">
        <v>60</v>
      </c>
      <c r="W53" s="192" t="s">
        <v>60</v>
      </c>
      <c r="X53" s="192" t="s">
        <v>60</v>
      </c>
      <c r="Y53" s="192" t="s">
        <v>60</v>
      </c>
      <c r="Z53" s="192" t="s">
        <v>60</v>
      </c>
      <c r="AA53" s="192" t="s">
        <v>60</v>
      </c>
      <c r="AB53" s="192" t="s">
        <v>60</v>
      </c>
    </row>
    <row r="54" spans="1:28" ht="185.25" x14ac:dyDescent="0.2">
      <c r="A54" s="200">
        <f t="shared" si="3"/>
        <v>37</v>
      </c>
      <c r="B54" s="201" t="s">
        <v>90</v>
      </c>
      <c r="C54" s="201" t="s">
        <v>2229</v>
      </c>
      <c r="D54" s="201" t="str">
        <f>VLOOKUP(B54,'HECVAT - Full | Vendor Response'!A$4:D$320,4,TRUE)</f>
        <v xml:space="preserve">Sandbox environment can be made available upon request. </v>
      </c>
      <c r="E54" s="194" t="s">
        <v>2951</v>
      </c>
      <c r="F54" s="194" t="s">
        <v>2230</v>
      </c>
      <c r="G54" s="194" t="s">
        <v>2231</v>
      </c>
      <c r="H54" s="206" t="s">
        <v>2232</v>
      </c>
      <c r="I54" s="206" t="s">
        <v>2233</v>
      </c>
      <c r="J54" s="195" t="str">
        <f t="shared" si="4"/>
        <v>FALSE</v>
      </c>
      <c r="K54" s="204">
        <f t="shared" si="5"/>
        <v>1</v>
      </c>
      <c r="L54" s="195" t="s">
        <v>2223</v>
      </c>
      <c r="M54" s="193" t="s">
        <v>2122</v>
      </c>
      <c r="N54" s="193" t="str">
        <f>VLOOKUP(B54,'HECVAT - Full | Vendor Response'!A:E,3,FALSE)</f>
        <v>Yes</v>
      </c>
      <c r="O54" s="193" t="str">
        <f>IF(LEN(VLOOKUP(B54,'Analyst Report'!$A:$I,7,FALSE))= 0,"",VLOOKUP(B54,'Analyst Report'!$A:$I,7,FALSE))</f>
        <v/>
      </c>
      <c r="P54" s="193">
        <f t="shared" si="0"/>
        <v>1</v>
      </c>
      <c r="Q54" s="193">
        <v>20</v>
      </c>
      <c r="R54" s="193">
        <f>IF(LEN(VLOOKUP(B54,'Analyst Report'!$A$31:$I$288,9,FALSE))=0,VLOOKUP(B54,'Analyst Report'!$A$31:$I$288,8,FALSE),VLOOKUP(B54,'Analyst Report'!$A$31:$I$288,9,FALSE))</f>
        <v>15</v>
      </c>
      <c r="S54" s="193">
        <f t="shared" si="1"/>
        <v>15</v>
      </c>
      <c r="T54" s="193">
        <f t="shared" si="2"/>
        <v>15</v>
      </c>
      <c r="U54" s="192" t="s">
        <v>60</v>
      </c>
      <c r="V54" s="192" t="s">
        <v>60</v>
      </c>
      <c r="W54" s="192" t="s">
        <v>60</v>
      </c>
      <c r="X54" s="192" t="s">
        <v>60</v>
      </c>
      <c r="Y54" s="192" t="s">
        <v>60</v>
      </c>
      <c r="Z54" s="192" t="s">
        <v>60</v>
      </c>
      <c r="AA54" s="192" t="s">
        <v>60</v>
      </c>
      <c r="AB54" s="192" t="s">
        <v>60</v>
      </c>
    </row>
    <row r="55" spans="1:28" ht="156.75" x14ac:dyDescent="0.2">
      <c r="A55" s="200">
        <f t="shared" si="3"/>
        <v>38</v>
      </c>
      <c r="B55" s="201" t="s">
        <v>91</v>
      </c>
      <c r="C55" s="201" t="s">
        <v>2234</v>
      </c>
      <c r="D55" s="201" t="str">
        <f>VLOOKUP(B55,'HECVAT - Full | Vendor Response'!A$4:D$320,4,TRUE)</f>
        <v xml:space="preserve">Yes, our organization has a systems management and configuration strategy. </v>
      </c>
      <c r="E55" s="194" t="s">
        <v>60</v>
      </c>
      <c r="F55" s="194" t="s">
        <v>60</v>
      </c>
      <c r="G55" s="194" t="s">
        <v>60</v>
      </c>
      <c r="H55" s="206" t="s">
        <v>2952</v>
      </c>
      <c r="I55" s="206" t="s">
        <v>2116</v>
      </c>
      <c r="J55" s="195" t="str">
        <f t="shared" si="4"/>
        <v>FALSE</v>
      </c>
      <c r="K55" s="204">
        <f>IF(N$23="Yes",1,0)</f>
        <v>1</v>
      </c>
      <c r="L55" s="195" t="s">
        <v>2235</v>
      </c>
      <c r="M55" s="193" t="s">
        <v>2126</v>
      </c>
      <c r="N55" s="193" t="str">
        <f>VLOOKUP(B55,'HECVAT - Full | Vendor Response'!A:E,3,FALSE)</f>
        <v>Yes</v>
      </c>
      <c r="O55" s="193" t="str">
        <f>IF(LEN(VLOOKUP(B55,'Analyst Report'!$A:$I,7,FALSE))= 0,"",VLOOKUP(B55,'Analyst Report'!$A:$I,7,FALSE))</f>
        <v/>
      </c>
      <c r="P55" s="193">
        <f t="shared" si="0"/>
        <v>0</v>
      </c>
      <c r="Q55" s="193">
        <v>20</v>
      </c>
      <c r="R55" s="193">
        <f>IF(LEN(VLOOKUP(B55,'Analyst Report'!$A$31:$I$288,9,FALSE))=0,VLOOKUP(B55,'Analyst Report'!$A$31:$I$288,8,FALSE),VLOOKUP(B55,'Analyst Report'!$A$31:$I$288,9,FALSE))</f>
        <v>15</v>
      </c>
      <c r="S55" s="193">
        <f t="shared" si="1"/>
        <v>15</v>
      </c>
      <c r="T55" s="193">
        <f t="shared" si="2"/>
        <v>0</v>
      </c>
      <c r="U55" s="192" t="s">
        <v>60</v>
      </c>
      <c r="V55" s="192" t="s">
        <v>60</v>
      </c>
      <c r="W55" s="192" t="s">
        <v>60</v>
      </c>
      <c r="X55" s="192" t="s">
        <v>60</v>
      </c>
      <c r="Y55" s="192" t="s">
        <v>60</v>
      </c>
      <c r="Z55" s="192" t="s">
        <v>60</v>
      </c>
      <c r="AA55" s="192" t="s">
        <v>60</v>
      </c>
      <c r="AB55" s="192" t="s">
        <v>60</v>
      </c>
    </row>
    <row r="56" spans="1:28" ht="156.75" x14ac:dyDescent="0.2">
      <c r="A56" s="200">
        <f t="shared" si="3"/>
        <v>39</v>
      </c>
      <c r="B56" s="201" t="s">
        <v>92</v>
      </c>
      <c r="C56" s="201" t="s">
        <v>2953</v>
      </c>
      <c r="D56" s="201" t="str">
        <f>VLOOKUP(B56,'HECVAT - Full | Vendor Response'!A$4:D$320,4,TRUE)</f>
        <v xml:space="preserve">Yes, our organization has a systems management and configuration strategy. </v>
      </c>
      <c r="E56" s="194" t="s">
        <v>60</v>
      </c>
      <c r="F56" s="194" t="s">
        <v>60</v>
      </c>
      <c r="G56" s="194" t="s">
        <v>60</v>
      </c>
      <c r="H56" s="206" t="s">
        <v>2952</v>
      </c>
      <c r="I56" s="206" t="s">
        <v>2116</v>
      </c>
      <c r="J56" s="195" t="str">
        <f t="shared" si="4"/>
        <v>FALSE</v>
      </c>
      <c r="K56" s="204">
        <f t="shared" ref="K56:K63" si="6">IF(N$23="Yes",1,0)</f>
        <v>1</v>
      </c>
      <c r="L56" s="195" t="s">
        <v>2235</v>
      </c>
      <c r="M56" s="193" t="s">
        <v>2126</v>
      </c>
      <c r="N56" s="193" t="str">
        <f>VLOOKUP(B56,'HECVAT - Full | Vendor Response'!A:E,3,FALSE)</f>
        <v>No</v>
      </c>
      <c r="O56" s="193" t="str">
        <f>IF(LEN(VLOOKUP(B56,'Analyst Report'!$A:$I,7,FALSE))= 0,"",VLOOKUP(B56,'Analyst Report'!$A:$I,7,FALSE))</f>
        <v/>
      </c>
      <c r="P56" s="193">
        <f t="shared" si="0"/>
        <v>1</v>
      </c>
      <c r="Q56" s="193">
        <v>25</v>
      </c>
      <c r="R56" s="193">
        <f>IF(LEN(VLOOKUP(B56,'Analyst Report'!$A$31:$I$288,9,FALSE))=0,VLOOKUP(B56,'Analyst Report'!$A$31:$I$288,8,FALSE),VLOOKUP(B56,'Analyst Report'!$A$31:$I$288,9,FALSE))</f>
        <v>15</v>
      </c>
      <c r="S56" s="193">
        <f t="shared" si="1"/>
        <v>15</v>
      </c>
      <c r="T56" s="193">
        <f t="shared" si="2"/>
        <v>15</v>
      </c>
      <c r="U56" s="192" t="s">
        <v>60</v>
      </c>
      <c r="V56" s="192" t="s">
        <v>60</v>
      </c>
      <c r="W56" s="192" t="s">
        <v>60</v>
      </c>
      <c r="X56" s="192" t="s">
        <v>60</v>
      </c>
      <c r="Y56" s="192" t="s">
        <v>60</v>
      </c>
      <c r="Z56" s="192" t="s">
        <v>60</v>
      </c>
      <c r="AA56" s="192" t="s">
        <v>60</v>
      </c>
      <c r="AB56" s="192" t="s">
        <v>60</v>
      </c>
    </row>
    <row r="57" spans="1:28" ht="156.75" x14ac:dyDescent="0.2">
      <c r="A57" s="200">
        <f t="shared" si="3"/>
        <v>40</v>
      </c>
      <c r="B57" s="201" t="s">
        <v>93</v>
      </c>
      <c r="C57" s="201" t="s">
        <v>2954</v>
      </c>
      <c r="D57" s="201" t="str">
        <f>VLOOKUP(B57,'HECVAT - Full | Vendor Response'!A$4:D$320,4,TRUE)</f>
        <v xml:space="preserve">Yes, our organization has a systems management and configuration strategy. </v>
      </c>
      <c r="E57" s="194" t="s">
        <v>60</v>
      </c>
      <c r="F57" s="194" t="s">
        <v>60</v>
      </c>
      <c r="G57" s="194" t="s">
        <v>60</v>
      </c>
      <c r="H57" s="206" t="s">
        <v>2952</v>
      </c>
      <c r="I57" s="206" t="s">
        <v>2116</v>
      </c>
      <c r="J57" s="195" t="str">
        <f t="shared" si="4"/>
        <v>FALSE</v>
      </c>
      <c r="K57" s="204">
        <f t="shared" si="6"/>
        <v>1</v>
      </c>
      <c r="L57" s="195" t="s">
        <v>2235</v>
      </c>
      <c r="M57" s="193" t="s">
        <v>2126</v>
      </c>
      <c r="N57" s="193" t="str">
        <f>VLOOKUP(B57,'HECVAT - Full | Vendor Response'!A:E,3,FALSE)</f>
        <v>No</v>
      </c>
      <c r="O57" s="193" t="str">
        <f>IF(LEN(VLOOKUP(B57,'Analyst Report'!$A:$I,7,FALSE))= 0,"",VLOOKUP(B57,'Analyst Report'!$A:$I,7,FALSE))</f>
        <v/>
      </c>
      <c r="P57" s="193">
        <f t="shared" si="0"/>
        <v>1</v>
      </c>
      <c r="Q57" s="193">
        <v>20</v>
      </c>
      <c r="R57" s="193">
        <f>IF(LEN(VLOOKUP(B57,'Analyst Report'!$A$31:$I$288,9,FALSE))=0,VLOOKUP(B57,'Analyst Report'!$A$31:$I$288,8,FALSE),VLOOKUP(B57,'Analyst Report'!$A$31:$I$288,9,FALSE))</f>
        <v>15</v>
      </c>
      <c r="S57" s="193">
        <f t="shared" si="1"/>
        <v>15</v>
      </c>
      <c r="T57" s="193">
        <f t="shared" si="2"/>
        <v>15</v>
      </c>
      <c r="U57" s="192" t="s">
        <v>60</v>
      </c>
      <c r="V57" s="192" t="s">
        <v>60</v>
      </c>
      <c r="W57" s="192" t="s">
        <v>60</v>
      </c>
      <c r="X57" s="192" t="s">
        <v>60</v>
      </c>
      <c r="Y57" s="192" t="s">
        <v>60</v>
      </c>
      <c r="Z57" s="192" t="s">
        <v>60</v>
      </c>
      <c r="AA57" s="192" t="s">
        <v>60</v>
      </c>
      <c r="AB57" s="192" t="s">
        <v>60</v>
      </c>
    </row>
    <row r="58" spans="1:28" ht="156.75" x14ac:dyDescent="0.2">
      <c r="A58" s="200">
        <f t="shared" si="3"/>
        <v>41</v>
      </c>
      <c r="B58" s="201" t="s">
        <v>94</v>
      </c>
      <c r="C58" s="201" t="s">
        <v>2955</v>
      </c>
      <c r="D58" s="201" t="str">
        <f>VLOOKUP(B58,'HECVAT - Full | Vendor Response'!A$4:D$320,4,TRUE)</f>
        <v xml:space="preserve">Yes, our organization has a systems management and configuration strategy. </v>
      </c>
      <c r="E58" s="194" t="s">
        <v>60</v>
      </c>
      <c r="F58" s="194" t="s">
        <v>60</v>
      </c>
      <c r="G58" s="194" t="s">
        <v>60</v>
      </c>
      <c r="H58" s="206" t="s">
        <v>2952</v>
      </c>
      <c r="I58" s="206" t="s">
        <v>2116</v>
      </c>
      <c r="J58" s="195" t="str">
        <f t="shared" si="4"/>
        <v>FALSE</v>
      </c>
      <c r="K58" s="204">
        <f t="shared" si="6"/>
        <v>1</v>
      </c>
      <c r="L58" s="195" t="s">
        <v>2235</v>
      </c>
      <c r="M58" s="193" t="s">
        <v>2126</v>
      </c>
      <c r="N58" s="193" t="str">
        <f>VLOOKUP(B58,'HECVAT - Full | Vendor Response'!A:E,3,FALSE)</f>
        <v>No</v>
      </c>
      <c r="O58" s="193" t="str">
        <f>IF(LEN(VLOOKUP(B58,'Analyst Report'!$A:$I,7,FALSE))= 0,"",VLOOKUP(B58,'Analyst Report'!$A:$I,7,FALSE))</f>
        <v/>
      </c>
      <c r="P58" s="193">
        <f t="shared" si="0"/>
        <v>1</v>
      </c>
      <c r="Q58" s="193">
        <v>20</v>
      </c>
      <c r="R58" s="193">
        <f>IF(LEN(VLOOKUP(B58,'Analyst Report'!$A$31:$I$288,9,FALSE))=0,VLOOKUP(B58,'Analyst Report'!$A$31:$I$288,8,FALSE),VLOOKUP(B58,'Analyst Report'!$A$31:$I$288,9,FALSE))</f>
        <v>15</v>
      </c>
      <c r="S58" s="193">
        <f t="shared" si="1"/>
        <v>15</v>
      </c>
      <c r="T58" s="193">
        <f t="shared" si="2"/>
        <v>15</v>
      </c>
      <c r="U58" s="192" t="s">
        <v>60</v>
      </c>
      <c r="V58" s="192" t="s">
        <v>60</v>
      </c>
      <c r="W58" s="192" t="s">
        <v>60</v>
      </c>
      <c r="X58" s="192" t="s">
        <v>60</v>
      </c>
      <c r="Y58" s="192" t="s">
        <v>60</v>
      </c>
      <c r="Z58" s="192" t="s">
        <v>60</v>
      </c>
      <c r="AA58" s="192" t="s">
        <v>60</v>
      </c>
      <c r="AB58" s="192" t="s">
        <v>60</v>
      </c>
    </row>
    <row r="59" spans="1:28" ht="156.75" x14ac:dyDescent="0.2">
      <c r="A59" s="200">
        <f t="shared" si="3"/>
        <v>42</v>
      </c>
      <c r="B59" s="201" t="s">
        <v>95</v>
      </c>
      <c r="C59" s="201" t="s">
        <v>2956</v>
      </c>
      <c r="D59" s="201" t="str">
        <f>VLOOKUP(B59,'HECVAT - Full | Vendor Response'!A$4:D$320,4,TRUE)</f>
        <v xml:space="preserve">Yes, our organization has a systems management and configuration strategy. </v>
      </c>
      <c r="E59" s="194" t="s">
        <v>60</v>
      </c>
      <c r="F59" s="194" t="s">
        <v>60</v>
      </c>
      <c r="G59" s="194" t="s">
        <v>60</v>
      </c>
      <c r="H59" s="206" t="s">
        <v>2952</v>
      </c>
      <c r="I59" s="206" t="s">
        <v>2116</v>
      </c>
      <c r="J59" s="195" t="str">
        <f t="shared" si="4"/>
        <v>FALSE</v>
      </c>
      <c r="K59" s="204">
        <f t="shared" si="6"/>
        <v>1</v>
      </c>
      <c r="L59" s="195" t="s">
        <v>2235</v>
      </c>
      <c r="M59" s="193" t="s">
        <v>2122</v>
      </c>
      <c r="N59" s="193" t="str">
        <f>VLOOKUP(B59,'HECVAT - Full | Vendor Response'!A:E,3,FALSE)</f>
        <v>No</v>
      </c>
      <c r="O59" s="193" t="str">
        <f>IF(LEN(VLOOKUP(B59,'Analyst Report'!$A:$I,7,FALSE))= 0,"",VLOOKUP(B59,'Analyst Report'!$A:$I,7,FALSE))</f>
        <v/>
      </c>
      <c r="P59" s="193">
        <f t="shared" si="0"/>
        <v>0</v>
      </c>
      <c r="Q59" s="193">
        <v>25</v>
      </c>
      <c r="R59" s="193">
        <f>IF(LEN(VLOOKUP(B59,'Analyst Report'!$A$31:$I$288,9,FALSE))=0,VLOOKUP(B59,'Analyst Report'!$A$31:$I$288,8,FALSE),VLOOKUP(B59,'Analyst Report'!$A$31:$I$288,9,FALSE))</f>
        <v>15</v>
      </c>
      <c r="S59" s="193">
        <f t="shared" si="1"/>
        <v>15</v>
      </c>
      <c r="T59" s="193">
        <f t="shared" si="2"/>
        <v>0</v>
      </c>
      <c r="U59" s="192" t="s">
        <v>60</v>
      </c>
      <c r="V59" s="192" t="s">
        <v>60</v>
      </c>
      <c r="W59" s="192" t="s">
        <v>60</v>
      </c>
      <c r="X59" s="192" t="s">
        <v>60</v>
      </c>
      <c r="Y59" s="192" t="s">
        <v>60</v>
      </c>
      <c r="Z59" s="192" t="s">
        <v>60</v>
      </c>
      <c r="AA59" s="192" t="s">
        <v>60</v>
      </c>
      <c r="AB59" s="192" t="s">
        <v>60</v>
      </c>
    </row>
    <row r="60" spans="1:28" ht="156.75" x14ac:dyDescent="0.2">
      <c r="A60" s="200">
        <f t="shared" si="3"/>
        <v>43</v>
      </c>
      <c r="B60" s="201" t="s">
        <v>96</v>
      </c>
      <c r="C60" s="201" t="s">
        <v>2236</v>
      </c>
      <c r="D60" s="201" t="str">
        <f>VLOOKUP(B60,'HECVAT - Full | Vendor Response'!A$4:D$320,4,TRUE)</f>
        <v xml:space="preserve">Yes, our organization has a systems management and configuration strategy. </v>
      </c>
      <c r="E60" s="194" t="s">
        <v>60</v>
      </c>
      <c r="F60" s="194" t="s">
        <v>2237</v>
      </c>
      <c r="G60" s="194" t="s">
        <v>60</v>
      </c>
      <c r="H60" s="206" t="s">
        <v>2952</v>
      </c>
      <c r="I60" s="206" t="s">
        <v>2116</v>
      </c>
      <c r="J60" s="195" t="str">
        <f t="shared" si="4"/>
        <v>FALSE</v>
      </c>
      <c r="K60" s="204">
        <f t="shared" si="6"/>
        <v>1</v>
      </c>
      <c r="L60" s="195" t="s">
        <v>2235</v>
      </c>
      <c r="M60" s="193" t="s">
        <v>2126</v>
      </c>
      <c r="N60" s="193" t="str">
        <f>VLOOKUP(B60,'HECVAT - Full | Vendor Response'!A:E,3,FALSE)</f>
        <v>No</v>
      </c>
      <c r="O60" s="193" t="str">
        <f>IF(LEN(VLOOKUP(B60,'Analyst Report'!$A:$I,7,FALSE))= 0,"",VLOOKUP(B60,'Analyst Report'!$A:$I,7,FALSE))</f>
        <v/>
      </c>
      <c r="P60" s="193">
        <f t="shared" si="0"/>
        <v>1</v>
      </c>
      <c r="Q60" s="193">
        <v>20</v>
      </c>
      <c r="R60" s="193">
        <f>IF(LEN(VLOOKUP(B60,'Analyst Report'!$A$31:$I$288,9,FALSE))=0,VLOOKUP(B60,'Analyst Report'!$A$31:$I$288,8,FALSE),VLOOKUP(B60,'Analyst Report'!$A$31:$I$288,9,FALSE))</f>
        <v>15</v>
      </c>
      <c r="S60" s="193">
        <f t="shared" si="1"/>
        <v>15</v>
      </c>
      <c r="T60" s="193">
        <f t="shared" si="2"/>
        <v>15</v>
      </c>
      <c r="U60" s="192" t="s">
        <v>60</v>
      </c>
      <c r="V60" s="192" t="s">
        <v>60</v>
      </c>
      <c r="W60" s="192" t="s">
        <v>60</v>
      </c>
      <c r="X60" s="192" t="s">
        <v>60</v>
      </c>
      <c r="Y60" s="192" t="s">
        <v>60</v>
      </c>
      <c r="Z60" s="192" t="s">
        <v>60</v>
      </c>
      <c r="AA60" s="192" t="s">
        <v>60</v>
      </c>
      <c r="AB60" s="192" t="s">
        <v>60</v>
      </c>
    </row>
    <row r="61" spans="1:28" ht="156.75" x14ac:dyDescent="0.2">
      <c r="A61" s="200">
        <f t="shared" si="3"/>
        <v>44</v>
      </c>
      <c r="B61" s="201" t="s">
        <v>97</v>
      </c>
      <c r="C61" s="201" t="s">
        <v>2238</v>
      </c>
      <c r="D61" s="201" t="str">
        <f>VLOOKUP(B61,'HECVAT - Full | Vendor Response'!A$4:D$320,4,TRUE)</f>
        <v xml:space="preserve">Yes, our organization has a systems management and configuration strategy. </v>
      </c>
      <c r="E61" s="194" t="s">
        <v>60</v>
      </c>
      <c r="F61" s="194" t="s">
        <v>60</v>
      </c>
      <c r="G61" s="194" t="s">
        <v>60</v>
      </c>
      <c r="H61" s="206" t="s">
        <v>2952</v>
      </c>
      <c r="I61" s="206" t="s">
        <v>2116</v>
      </c>
      <c r="J61" s="195" t="str">
        <f t="shared" si="4"/>
        <v>FALSE</v>
      </c>
      <c r="K61" s="204">
        <f t="shared" si="6"/>
        <v>1</v>
      </c>
      <c r="L61" s="195" t="s">
        <v>2235</v>
      </c>
      <c r="M61" s="193" t="s">
        <v>2122</v>
      </c>
      <c r="N61" s="193">
        <f>VLOOKUP(B61,'HECVAT - Full | Vendor Response'!A:E,3,FALSE)</f>
        <v>0</v>
      </c>
      <c r="O61" s="193" t="str">
        <f>IF(LEN(VLOOKUP(B61,'Analyst Report'!$A:$I,7,FALSE))= 0,"",VLOOKUP(B61,'Analyst Report'!$A:$I,7,FALSE))</f>
        <v/>
      </c>
      <c r="P61" s="193">
        <f t="shared" si="0"/>
        <v>0</v>
      </c>
      <c r="Q61" s="193">
        <v>25</v>
      </c>
      <c r="R61" s="193">
        <f>IF(LEN(VLOOKUP(B61,'Analyst Report'!$A$31:$I$288,9,FALSE))=0,VLOOKUP(B61,'Analyst Report'!$A$31:$I$288,8,FALSE),VLOOKUP(B61,'Analyst Report'!$A$31:$I$288,9,FALSE))</f>
        <v>15</v>
      </c>
      <c r="S61" s="193">
        <f t="shared" si="1"/>
        <v>15</v>
      </c>
      <c r="T61" s="193">
        <f t="shared" si="2"/>
        <v>0</v>
      </c>
      <c r="U61" s="192" t="s">
        <v>60</v>
      </c>
      <c r="V61" s="192" t="s">
        <v>60</v>
      </c>
      <c r="W61" s="192" t="s">
        <v>60</v>
      </c>
      <c r="X61" s="192" t="s">
        <v>60</v>
      </c>
      <c r="Y61" s="192" t="s">
        <v>60</v>
      </c>
      <c r="Z61" s="192" t="s">
        <v>60</v>
      </c>
      <c r="AA61" s="192" t="s">
        <v>60</v>
      </c>
      <c r="AB61" s="192" t="s">
        <v>60</v>
      </c>
    </row>
    <row r="62" spans="1:28" ht="156.75" x14ac:dyDescent="0.2">
      <c r="A62" s="200">
        <f t="shared" si="3"/>
        <v>45</v>
      </c>
      <c r="B62" s="201" t="s">
        <v>98</v>
      </c>
      <c r="C62" s="201" t="s">
        <v>2957</v>
      </c>
      <c r="D62" s="201" t="str">
        <f>VLOOKUP(B62,'HECVAT - Full | Vendor Response'!A$4:D$320,4,TRUE)</f>
        <v xml:space="preserve">Yes, our organization has a systems management and configuration strategy. </v>
      </c>
      <c r="E62" s="194" t="s">
        <v>60</v>
      </c>
      <c r="F62" s="194" t="s">
        <v>2239</v>
      </c>
      <c r="G62" s="194" t="s">
        <v>60</v>
      </c>
      <c r="H62" s="206" t="s">
        <v>2952</v>
      </c>
      <c r="I62" s="206" t="s">
        <v>2116</v>
      </c>
      <c r="J62" s="195" t="str">
        <f t="shared" si="4"/>
        <v>FALSE</v>
      </c>
      <c r="K62" s="204">
        <f t="shared" si="6"/>
        <v>1</v>
      </c>
      <c r="L62" s="195" t="s">
        <v>2235</v>
      </c>
      <c r="M62" s="193" t="s">
        <v>2126</v>
      </c>
      <c r="N62" s="193" t="str">
        <f>VLOOKUP(B62,'HECVAT - Full | Vendor Response'!A:E,3,FALSE)</f>
        <v>No</v>
      </c>
      <c r="O62" s="193" t="str">
        <f>IF(LEN(VLOOKUP(B62,'Analyst Report'!$A:$I,7,FALSE))= 0,"",VLOOKUP(B62,'Analyst Report'!$A:$I,7,FALSE))</f>
        <v/>
      </c>
      <c r="P62" s="193">
        <f t="shared" si="0"/>
        <v>1</v>
      </c>
      <c r="Q62" s="193">
        <v>20</v>
      </c>
      <c r="R62" s="193">
        <f>IF(LEN(VLOOKUP(B62,'Analyst Report'!$A$31:$I$288,9,FALSE))=0,VLOOKUP(B62,'Analyst Report'!$A$31:$I$288,8,FALSE),VLOOKUP(B62,'Analyst Report'!$A$31:$I$288,9,FALSE))</f>
        <v>15</v>
      </c>
      <c r="S62" s="193">
        <f t="shared" si="1"/>
        <v>15</v>
      </c>
      <c r="T62" s="193">
        <f t="shared" si="2"/>
        <v>15</v>
      </c>
      <c r="U62" s="192" t="s">
        <v>60</v>
      </c>
      <c r="V62" s="192" t="s">
        <v>60</v>
      </c>
      <c r="W62" s="192" t="s">
        <v>60</v>
      </c>
      <c r="X62" s="192" t="s">
        <v>60</v>
      </c>
      <c r="Y62" s="192" t="s">
        <v>60</v>
      </c>
      <c r="Z62" s="192" t="s">
        <v>60</v>
      </c>
      <c r="AA62" s="192" t="s">
        <v>60</v>
      </c>
      <c r="AB62" s="192" t="s">
        <v>60</v>
      </c>
    </row>
    <row r="63" spans="1:28" ht="156.75" x14ac:dyDescent="0.2">
      <c r="A63" s="200">
        <f t="shared" si="3"/>
        <v>46</v>
      </c>
      <c r="B63" s="201" t="s">
        <v>99</v>
      </c>
      <c r="C63" s="201" t="s">
        <v>2240</v>
      </c>
      <c r="D63" s="201" t="str">
        <f>VLOOKUP(B63,'HECVAT - Full | Vendor Response'!A$4:D$320,4,TRUE)</f>
        <v xml:space="preserve">Yes, our organization has a systems management and configuration strategy. </v>
      </c>
      <c r="E63" s="194" t="s">
        <v>60</v>
      </c>
      <c r="F63" s="194" t="s">
        <v>60</v>
      </c>
      <c r="G63" s="194" t="s">
        <v>60</v>
      </c>
      <c r="H63" s="206" t="s">
        <v>2952</v>
      </c>
      <c r="I63" s="206" t="s">
        <v>2116</v>
      </c>
      <c r="J63" s="195" t="str">
        <f t="shared" si="4"/>
        <v>FALSE</v>
      </c>
      <c r="K63" s="204">
        <f t="shared" si="6"/>
        <v>1</v>
      </c>
      <c r="L63" s="195" t="s">
        <v>2235</v>
      </c>
      <c r="M63" s="193" t="s">
        <v>2122</v>
      </c>
      <c r="N63" s="193">
        <f>VLOOKUP(B63,'HECVAT - Full | Vendor Response'!A:E,3,FALSE)</f>
        <v>0</v>
      </c>
      <c r="O63" s="193" t="str">
        <f>IF(LEN(VLOOKUP(B63,'Analyst Report'!$A:$I,7,FALSE))= 0,"",VLOOKUP(B63,'Analyst Report'!$A:$I,7,FALSE))</f>
        <v/>
      </c>
      <c r="P63" s="193">
        <f t="shared" si="0"/>
        <v>0</v>
      </c>
      <c r="Q63" s="193">
        <v>25</v>
      </c>
      <c r="R63" s="193">
        <f>IF(LEN(VLOOKUP(B63,'Analyst Report'!$A$31:$I$288,9,FALSE))=0,VLOOKUP(B63,'Analyst Report'!$A$31:$I$288,8,FALSE),VLOOKUP(B63,'Analyst Report'!$A$31:$I$288,9,FALSE))</f>
        <v>15</v>
      </c>
      <c r="S63" s="193">
        <f t="shared" si="1"/>
        <v>15</v>
      </c>
      <c r="T63" s="193">
        <f t="shared" si="2"/>
        <v>0</v>
      </c>
      <c r="U63" s="192" t="s">
        <v>60</v>
      </c>
      <c r="V63" s="192" t="s">
        <v>60</v>
      </c>
      <c r="W63" s="192" t="s">
        <v>60</v>
      </c>
      <c r="X63" s="192" t="s">
        <v>60</v>
      </c>
      <c r="Y63" s="192" t="s">
        <v>60</v>
      </c>
      <c r="Z63" s="192" t="s">
        <v>60</v>
      </c>
      <c r="AA63" s="192" t="s">
        <v>60</v>
      </c>
      <c r="AB63" s="192" t="s">
        <v>60</v>
      </c>
    </row>
    <row r="64" spans="1:28" ht="409.5" x14ac:dyDescent="0.2">
      <c r="A64" s="200">
        <f t="shared" si="3"/>
        <v>47</v>
      </c>
      <c r="B64" s="207" t="s">
        <v>101</v>
      </c>
      <c r="C64" s="207" t="s">
        <v>2958</v>
      </c>
      <c r="D64" s="201" t="str">
        <f>VLOOKUP(B64,'HECVAT - Full | Vendor Response'!A$4:D$320,4,FALSE)</f>
        <v>Access to the CourseLeaf solution is role-based; there are two types of authenticated users within CourseLeaf: administrators and users. Users may be grouped together under roles, either internally maintained with CourseLeaf’s role maintenance tool, or externally maintained using tools such as SAML attributes. The users and roles may be arranged and configured in a wide variety of ways, with scopes that apply to different levels of data. System access is granted based on functional necessity. Institution access to the software itself and various software functionality can be controlled by the institution directly.</v>
      </c>
      <c r="E64" s="196" t="s">
        <v>2959</v>
      </c>
      <c r="F64" s="196" t="s">
        <v>2241</v>
      </c>
      <c r="G64" s="196" t="s">
        <v>2242</v>
      </c>
      <c r="H64" s="208" t="s">
        <v>2960</v>
      </c>
      <c r="I64" s="208" t="s">
        <v>2961</v>
      </c>
      <c r="J64" s="195" t="str">
        <f t="shared" si="4"/>
        <v>TRUE</v>
      </c>
      <c r="K64" s="204">
        <v>1</v>
      </c>
      <c r="L64" s="195" t="s">
        <v>100</v>
      </c>
      <c r="M64" s="193" t="s">
        <v>2122</v>
      </c>
      <c r="N64" s="193" t="str">
        <f>VLOOKUP(B64,'HECVAT - Full | Vendor Response'!A:E,3,FALSE)</f>
        <v>Yes</v>
      </c>
      <c r="O64" s="193" t="str">
        <f>IF(LEN(VLOOKUP(B64,'Analyst Report'!$A:$I,7,FALSE))= 0,"",VLOOKUP(B64,'Analyst Report'!$A:$I,7,FALSE))</f>
        <v/>
      </c>
      <c r="P64" s="193">
        <f t="shared" si="0"/>
        <v>1</v>
      </c>
      <c r="Q64" s="193">
        <v>25</v>
      </c>
      <c r="R64" s="193">
        <f>IF(LEN(VLOOKUP(B64,'Analyst Report'!$A$31:$I$288,9,FALSE))=0,VLOOKUP(B64,'Analyst Report'!$A$31:$I$288,8,FALSE),VLOOKUP(B64,'Analyst Report'!$A$31:$I$288,9,FALSE))</f>
        <v>25</v>
      </c>
      <c r="S64" s="193">
        <f t="shared" si="1"/>
        <v>25</v>
      </c>
      <c r="T64" s="193">
        <f t="shared" si="2"/>
        <v>25</v>
      </c>
      <c r="U64" s="192">
        <f>IF(LEN(VLOOKUP(B64,'Analyst Report'!$A$31:$I$288,8,FALSE))= 0,"",VLOOKUP(B64,'Analyst Report'!$A$31:$I$288,9,FALSE))</f>
        <v>0</v>
      </c>
      <c r="V64" s="192" t="s">
        <v>60</v>
      </c>
      <c r="W64" s="192" t="s">
        <v>60</v>
      </c>
      <c r="X64" s="192" t="s">
        <v>60</v>
      </c>
      <c r="Y64" s="192" t="s">
        <v>60</v>
      </c>
      <c r="Z64" s="192" t="s">
        <v>60</v>
      </c>
      <c r="AA64" s="192" t="s">
        <v>60</v>
      </c>
      <c r="AB64" s="192" t="s">
        <v>60</v>
      </c>
    </row>
    <row r="65" spans="1:28" ht="213.75" x14ac:dyDescent="0.2">
      <c r="A65" s="200">
        <f t="shared" si="3"/>
        <v>48</v>
      </c>
      <c r="B65" s="207" t="s">
        <v>102</v>
      </c>
      <c r="C65" s="207" t="s">
        <v>2243</v>
      </c>
      <c r="D65" s="201" t="str">
        <f>VLOOKUP(B65,'HECVAT - Full | Vendor Response'!A$4:D$320,4,FALSE)</f>
        <v xml:space="preserve">CourseLeaf includes role based access control for system administrators. There are two types of authenticated users within CourseLeaf; administrators and users. </v>
      </c>
      <c r="E65" s="196" t="s">
        <v>2962</v>
      </c>
      <c r="F65" s="196" t="s">
        <v>2244</v>
      </c>
      <c r="G65" s="196" t="s">
        <v>60</v>
      </c>
      <c r="H65" s="208" t="s">
        <v>2963</v>
      </c>
      <c r="I65" s="208" t="s">
        <v>2245</v>
      </c>
      <c r="J65" s="195" t="str">
        <f t="shared" si="4"/>
        <v>FALSE</v>
      </c>
      <c r="K65" s="204">
        <v>1</v>
      </c>
      <c r="L65" s="195" t="s">
        <v>100</v>
      </c>
      <c r="M65" s="193" t="s">
        <v>2122</v>
      </c>
      <c r="N65" s="193" t="str">
        <f>VLOOKUP(B65,'HECVAT - Full | Vendor Response'!A:E,3,FALSE)</f>
        <v>Yes</v>
      </c>
      <c r="O65" s="193" t="str">
        <f>IF(LEN(VLOOKUP(B65,'Analyst Report'!$A:$I,7,FALSE))= 0,"",VLOOKUP(B65,'Analyst Report'!$A:$I,7,FALSE))</f>
        <v/>
      </c>
      <c r="P65" s="193">
        <f t="shared" si="0"/>
        <v>1</v>
      </c>
      <c r="Q65" s="193">
        <v>20</v>
      </c>
      <c r="R65" s="193">
        <f>IF(LEN(VLOOKUP(B65,'Analyst Report'!$A$31:$I$288,9,FALSE))=0,VLOOKUP(B65,'Analyst Report'!$A$31:$I$288,8,FALSE),VLOOKUP(B65,'Analyst Report'!$A$31:$I$288,9,FALSE))</f>
        <v>20</v>
      </c>
      <c r="S65" s="193">
        <f t="shared" si="1"/>
        <v>20</v>
      </c>
      <c r="T65" s="193">
        <f t="shared" si="2"/>
        <v>20</v>
      </c>
      <c r="U65" s="192" t="s">
        <v>60</v>
      </c>
      <c r="V65" s="192" t="s">
        <v>60</v>
      </c>
      <c r="W65" s="192" t="s">
        <v>60</v>
      </c>
      <c r="X65" s="192" t="s">
        <v>60</v>
      </c>
      <c r="Y65" s="192" t="s">
        <v>60</v>
      </c>
      <c r="Z65" s="192" t="s">
        <v>60</v>
      </c>
      <c r="AA65" s="192" t="s">
        <v>60</v>
      </c>
      <c r="AB65" s="192" t="s">
        <v>60</v>
      </c>
    </row>
    <row r="66" spans="1:28" ht="327.75" x14ac:dyDescent="0.2">
      <c r="A66" s="200">
        <f t="shared" si="3"/>
        <v>49</v>
      </c>
      <c r="B66" s="207" t="s">
        <v>103</v>
      </c>
      <c r="C66" s="201" t="s">
        <v>2246</v>
      </c>
      <c r="D66" s="201" t="str">
        <f>VLOOKUP(B66,'HECVAT - Full | Vendor Response'!A$4:D$320,4,FALSE)</f>
        <v xml:space="preserve">CourseLeaf provides data input validation and error messages through proprietary embedded accuracy tools in the software that compare course data in the system back to course data in the campus SIS. CourseLeaf ensures data integrity, flags inconsistencies, and regularly checks that all information presented in the system are consistent with the information in the SIS. Information that is inconsistent will be flagged in red boxes by CourseLeaf to allow users to reconcile the discrepancy. </v>
      </c>
      <c r="E66" s="196" t="s">
        <v>60</v>
      </c>
      <c r="F66" s="196" t="s">
        <v>2247</v>
      </c>
      <c r="G66" s="196" t="s">
        <v>2248</v>
      </c>
      <c r="H66" s="208" t="s">
        <v>2964</v>
      </c>
      <c r="I66" s="208" t="s">
        <v>2965</v>
      </c>
      <c r="J66" s="195" t="str">
        <f t="shared" si="4"/>
        <v>FALSE</v>
      </c>
      <c r="K66" s="204">
        <v>1</v>
      </c>
      <c r="L66" s="195" t="s">
        <v>100</v>
      </c>
      <c r="M66" s="193" t="s">
        <v>2122</v>
      </c>
      <c r="N66" s="193" t="str">
        <f>VLOOKUP(B66,'HECVAT - Full | Vendor Response'!A:E,3,FALSE)</f>
        <v>Yes</v>
      </c>
      <c r="O66" s="193" t="str">
        <f>IF(LEN(VLOOKUP(B66,'Analyst Report'!$A:$I,7,FALSE))= 0,"",VLOOKUP(B66,'Analyst Report'!$A:$I,7,FALSE))</f>
        <v/>
      </c>
      <c r="P66" s="193">
        <f t="shared" si="0"/>
        <v>1</v>
      </c>
      <c r="Q66" s="193">
        <v>20</v>
      </c>
      <c r="R66" s="193">
        <f>IF(LEN(VLOOKUP(B66,'Analyst Report'!$A$31:$I$288,9,FALSE))=0,VLOOKUP(B66,'Analyst Report'!$A$31:$I$288,8,FALSE),VLOOKUP(B66,'Analyst Report'!$A$31:$I$288,9,FALSE))</f>
        <v>20</v>
      </c>
      <c r="S66" s="193">
        <f t="shared" si="1"/>
        <v>20</v>
      </c>
      <c r="T66" s="193">
        <f t="shared" si="2"/>
        <v>20</v>
      </c>
      <c r="U66" s="192" t="s">
        <v>60</v>
      </c>
      <c r="V66" s="192" t="s">
        <v>60</v>
      </c>
      <c r="W66" s="192" t="s">
        <v>60</v>
      </c>
      <c r="X66" s="192" t="s">
        <v>60</v>
      </c>
      <c r="Y66" s="192" t="s">
        <v>60</v>
      </c>
      <c r="Z66" s="192" t="s">
        <v>60</v>
      </c>
      <c r="AA66" s="192" t="s">
        <v>60</v>
      </c>
      <c r="AB66" s="192" t="s">
        <v>60</v>
      </c>
    </row>
    <row r="67" spans="1:28" ht="199.5" x14ac:dyDescent="0.2">
      <c r="A67" s="200">
        <f t="shared" si="3"/>
        <v>50</v>
      </c>
      <c r="B67" s="207" t="s">
        <v>104</v>
      </c>
      <c r="C67" s="201" t="s">
        <v>2249</v>
      </c>
      <c r="D67" s="201" t="str">
        <f>VLOOKUP(B67,'HECVAT - Full | Vendor Response'!A$4:D$320,4,FALSE)</f>
        <v>We use firewalls (built into the RHEL OS) as a host firewall to provide a stateless firewall along with fail2ban for intrusion protection from brute force attacks. We do not currently use a WAF.</v>
      </c>
      <c r="E67" s="196" t="s">
        <v>60</v>
      </c>
      <c r="F67" s="196" t="s">
        <v>2250</v>
      </c>
      <c r="G67" s="196" t="s">
        <v>2251</v>
      </c>
      <c r="H67" s="208" t="s">
        <v>2252</v>
      </c>
      <c r="I67" s="208" t="s">
        <v>2253</v>
      </c>
      <c r="J67" s="195" t="str">
        <f t="shared" si="4"/>
        <v>TRUE</v>
      </c>
      <c r="K67" s="204">
        <v>1</v>
      </c>
      <c r="L67" s="195" t="s">
        <v>100</v>
      </c>
      <c r="M67" s="193" t="s">
        <v>2122</v>
      </c>
      <c r="N67" s="193" t="str">
        <f>VLOOKUP(B67,'HECVAT - Full | Vendor Response'!A:E,3,FALSE)</f>
        <v>No</v>
      </c>
      <c r="O67" s="193" t="str">
        <f>IF(LEN(VLOOKUP(B67,'Analyst Report'!$A:$I,7,FALSE))= 0,"",VLOOKUP(B67,'Analyst Report'!$A:$I,7,FALSE))</f>
        <v/>
      </c>
      <c r="P67" s="193">
        <f t="shared" si="0"/>
        <v>0</v>
      </c>
      <c r="Q67" s="193">
        <v>25</v>
      </c>
      <c r="R67" s="193">
        <f>IF(LEN(VLOOKUP(B67,'Analyst Report'!$A$31:$I$288,9,FALSE))=0,VLOOKUP(B67,'Analyst Report'!$A$31:$I$288,8,FALSE),VLOOKUP(B67,'Analyst Report'!$A$31:$I$288,9,FALSE))</f>
        <v>25</v>
      </c>
      <c r="S67" s="193">
        <f t="shared" si="1"/>
        <v>25</v>
      </c>
      <c r="T67" s="193">
        <f t="shared" si="2"/>
        <v>0</v>
      </c>
      <c r="U67" s="192" t="s">
        <v>60</v>
      </c>
      <c r="V67" s="192" t="s">
        <v>60</v>
      </c>
      <c r="W67" s="192" t="s">
        <v>60</v>
      </c>
      <c r="X67" s="192" t="s">
        <v>60</v>
      </c>
      <c r="Y67" s="192" t="s">
        <v>60</v>
      </c>
      <c r="Z67" s="192" t="s">
        <v>60</v>
      </c>
      <c r="AA67" s="192" t="s">
        <v>60</v>
      </c>
      <c r="AB67" s="192" t="s">
        <v>60</v>
      </c>
    </row>
    <row r="68" spans="1:28" ht="228" x14ac:dyDescent="0.2">
      <c r="A68" s="200">
        <f t="shared" si="3"/>
        <v>51</v>
      </c>
      <c r="B68" s="207" t="s">
        <v>105</v>
      </c>
      <c r="C68" s="201" t="s">
        <v>2966</v>
      </c>
      <c r="D68" s="201">
        <f>VLOOKUP(B68,'HECVAT - Full | Vendor Response'!A$4:D$320,4,TRUE)</f>
        <v>0</v>
      </c>
      <c r="E68" s="196" t="s">
        <v>2967</v>
      </c>
      <c r="F68" s="196" t="s">
        <v>2128</v>
      </c>
      <c r="G68" s="196" t="s">
        <v>2254</v>
      </c>
      <c r="H68" s="208" t="s">
        <v>2255</v>
      </c>
      <c r="I68" s="208" t="s">
        <v>2256</v>
      </c>
      <c r="J68" s="195" t="str">
        <f t="shared" si="4"/>
        <v>FALSE</v>
      </c>
      <c r="K68" s="204">
        <v>1</v>
      </c>
      <c r="L68" s="195" t="s">
        <v>100</v>
      </c>
      <c r="M68" s="193" t="s">
        <v>2122</v>
      </c>
      <c r="N68" s="193" t="str">
        <f>VLOOKUP(B68,'HECVAT - Full | Vendor Response'!A:E,3,FALSE)</f>
        <v>Yes</v>
      </c>
      <c r="O68" s="193" t="str">
        <f>IF(LEN(VLOOKUP(B68,'Analyst Report'!$A:$I,7,FALSE))= 0,"",VLOOKUP(B68,'Analyst Report'!$A:$I,7,FALSE))</f>
        <v/>
      </c>
      <c r="P68" s="193">
        <f t="shared" si="0"/>
        <v>1</v>
      </c>
      <c r="Q68" s="193">
        <v>20</v>
      </c>
      <c r="R68" s="193">
        <f>IF(LEN(VLOOKUP(B68,'Analyst Report'!$A$31:$I$288,9,FALSE))=0,VLOOKUP(B68,'Analyst Report'!$A$31:$I$288,8,FALSE),VLOOKUP(B68,'Analyst Report'!$A$31:$I$288,9,FALSE))</f>
        <v>20</v>
      </c>
      <c r="S68" s="193">
        <f t="shared" si="1"/>
        <v>20</v>
      </c>
      <c r="T68" s="193">
        <f t="shared" si="2"/>
        <v>20</v>
      </c>
      <c r="U68" s="192" t="s">
        <v>60</v>
      </c>
      <c r="V68" s="192" t="s">
        <v>60</v>
      </c>
      <c r="W68" s="192" t="s">
        <v>60</v>
      </c>
      <c r="X68" s="192" t="s">
        <v>60</v>
      </c>
      <c r="Y68" s="192" t="s">
        <v>60</v>
      </c>
      <c r="Z68" s="192" t="s">
        <v>60</v>
      </c>
      <c r="AA68" s="192" t="s">
        <v>60</v>
      </c>
      <c r="AB68" s="192" t="s">
        <v>60</v>
      </c>
    </row>
    <row r="69" spans="1:28" ht="156.75" x14ac:dyDescent="0.2">
      <c r="A69" s="200">
        <f t="shared" si="3"/>
        <v>52</v>
      </c>
      <c r="B69" s="207" t="s">
        <v>106</v>
      </c>
      <c r="C69" s="201" t="s">
        <v>2257</v>
      </c>
      <c r="D69" s="201">
        <f>VLOOKUP(B69,'HECVAT - Full | Vendor Response'!A$4:D$320,4,TRUE)</f>
        <v>0</v>
      </c>
      <c r="E69" s="196" t="s">
        <v>2968</v>
      </c>
      <c r="F69" s="196" t="s">
        <v>2258</v>
      </c>
      <c r="G69" s="196" t="s">
        <v>2259</v>
      </c>
      <c r="H69" s="212" t="s">
        <v>2969</v>
      </c>
      <c r="I69" s="212" t="s">
        <v>2260</v>
      </c>
      <c r="J69" s="195" t="str">
        <f t="shared" si="4"/>
        <v>TRUE</v>
      </c>
      <c r="K69" s="204">
        <v>1</v>
      </c>
      <c r="L69" s="195" t="s">
        <v>100</v>
      </c>
      <c r="M69" s="193" t="s">
        <v>2122</v>
      </c>
      <c r="N69" s="193" t="str">
        <f>VLOOKUP(B69,'HECVAT - Full | Vendor Response'!A:E,3,FALSE)</f>
        <v>Yes</v>
      </c>
      <c r="O69" s="193" t="str">
        <f>IF(LEN(VLOOKUP(B69,'Analyst Report'!$A:$I,7,FALSE))= 0,"",VLOOKUP(B69,'Analyst Report'!$A:$I,7,FALSE))</f>
        <v/>
      </c>
      <c r="P69" s="193">
        <f t="shared" si="0"/>
        <v>1</v>
      </c>
      <c r="Q69" s="193">
        <v>25</v>
      </c>
      <c r="R69" s="193">
        <f>IF(LEN(VLOOKUP(B69,'Analyst Report'!$A$31:$I$288,9,FALSE))=0,VLOOKUP(B69,'Analyst Report'!$A$31:$I$288,8,FALSE),VLOOKUP(B69,'Analyst Report'!$A$31:$I$288,9,FALSE))</f>
        <v>25</v>
      </c>
      <c r="S69" s="193">
        <f t="shared" si="1"/>
        <v>25</v>
      </c>
      <c r="T69" s="193">
        <f t="shared" si="2"/>
        <v>25</v>
      </c>
      <c r="U69" s="192" t="s">
        <v>60</v>
      </c>
      <c r="V69" s="192" t="s">
        <v>60</v>
      </c>
      <c r="W69" s="192" t="s">
        <v>60</v>
      </c>
      <c r="X69" s="192" t="s">
        <v>60</v>
      </c>
      <c r="Y69" s="192" t="s">
        <v>60</v>
      </c>
      <c r="Z69" s="192" t="s">
        <v>60</v>
      </c>
      <c r="AA69" s="192" t="s">
        <v>60</v>
      </c>
      <c r="AB69" s="192" t="s">
        <v>60</v>
      </c>
    </row>
    <row r="70" spans="1:28" ht="114" x14ac:dyDescent="0.2">
      <c r="A70" s="200">
        <f t="shared" si="3"/>
        <v>53</v>
      </c>
      <c r="B70" s="207" t="s">
        <v>107</v>
      </c>
      <c r="C70" s="201" t="s">
        <v>2261</v>
      </c>
      <c r="D70" s="201">
        <f>VLOOKUP(B70,'HECVAT - Full | Vendor Response'!A$4:D$320,4,TRUE)</f>
        <v>0</v>
      </c>
      <c r="E70" s="219" t="s">
        <v>2970</v>
      </c>
      <c r="F70" s="219" t="s">
        <v>2262</v>
      </c>
      <c r="G70" s="219" t="s">
        <v>2971</v>
      </c>
      <c r="H70" s="212" t="s">
        <v>2972</v>
      </c>
      <c r="I70" s="212" t="s">
        <v>2263</v>
      </c>
      <c r="J70" s="195" t="str">
        <f t="shared" si="4"/>
        <v>FALSE</v>
      </c>
      <c r="K70" s="204">
        <f>IF((N70="N/A"),0,1)</f>
        <v>0</v>
      </c>
      <c r="L70" s="195" t="s">
        <v>100</v>
      </c>
      <c r="M70" s="193" t="s">
        <v>2122</v>
      </c>
      <c r="N70" s="193" t="str">
        <f>VLOOKUP(B70,'HECVAT - Full | Vendor Response'!A:E,3,FALSE)</f>
        <v>N/A</v>
      </c>
      <c r="O70" s="193" t="str">
        <f>IF(LEN(VLOOKUP(B70,'Analyst Report'!$A:$I,7,FALSE))= 0,"",VLOOKUP(B70,'Analyst Report'!$A:$I,7,FALSE))</f>
        <v/>
      </c>
      <c r="P70" s="193">
        <f t="shared" si="0"/>
        <v>0</v>
      </c>
      <c r="Q70" s="193">
        <v>15</v>
      </c>
      <c r="R70" s="193">
        <f>IF(LEN(VLOOKUP(B70,'Analyst Report'!$A$31:$I$288,9,FALSE))=0,VLOOKUP(B70,'Analyst Report'!$A$31:$I$288,8,FALSE),VLOOKUP(B70,'Analyst Report'!$A$31:$I$288,9,FALSE))</f>
        <v>15</v>
      </c>
      <c r="S70" s="193">
        <f t="shared" si="1"/>
        <v>0</v>
      </c>
      <c r="T70" s="193">
        <f t="shared" si="2"/>
        <v>0</v>
      </c>
      <c r="U70" s="192" t="s">
        <v>60</v>
      </c>
      <c r="V70" s="192" t="s">
        <v>60</v>
      </c>
      <c r="W70" s="192" t="s">
        <v>60</v>
      </c>
      <c r="X70" s="192" t="s">
        <v>60</v>
      </c>
      <c r="Y70" s="192" t="s">
        <v>60</v>
      </c>
      <c r="Z70" s="192" t="s">
        <v>60</v>
      </c>
      <c r="AA70" s="192" t="s">
        <v>60</v>
      </c>
      <c r="AB70" s="192" t="s">
        <v>60</v>
      </c>
    </row>
    <row r="71" spans="1:28" ht="85.5" x14ac:dyDescent="0.2">
      <c r="A71" s="200">
        <f t="shared" si="3"/>
        <v>54</v>
      </c>
      <c r="B71" s="207" t="s">
        <v>108</v>
      </c>
      <c r="C71" s="201" t="s">
        <v>2264</v>
      </c>
      <c r="D71" s="201">
        <f>VLOOKUP(B71,'HECVAT - Full | Vendor Response'!A$4:D$320,4,TRUE)</f>
        <v>0</v>
      </c>
      <c r="E71" s="219" t="s">
        <v>60</v>
      </c>
      <c r="F71" s="219" t="s">
        <v>2265</v>
      </c>
      <c r="G71" s="219" t="s">
        <v>2973</v>
      </c>
      <c r="H71" s="212" t="s">
        <v>2266</v>
      </c>
      <c r="I71" s="212" t="s">
        <v>2974</v>
      </c>
      <c r="J71" s="195" t="str">
        <f t="shared" si="4"/>
        <v>TRUE</v>
      </c>
      <c r="K71" s="204">
        <v>1</v>
      </c>
      <c r="L71" s="195" t="s">
        <v>100</v>
      </c>
      <c r="M71" s="193" t="s">
        <v>2126</v>
      </c>
      <c r="N71" s="193" t="str">
        <f>VLOOKUP(B71,'HECVAT - Full | Vendor Response'!A:E,3,FALSE)</f>
        <v>No</v>
      </c>
      <c r="O71" s="193" t="str">
        <f>IF(LEN(VLOOKUP(B71,'Analyst Report'!$A:$I,7,FALSE))= 0,"",VLOOKUP(B71,'Analyst Report'!$A:$I,7,FALSE))</f>
        <v/>
      </c>
      <c r="P71" s="193">
        <f t="shared" si="0"/>
        <v>1</v>
      </c>
      <c r="Q71" s="193">
        <v>25</v>
      </c>
      <c r="R71" s="193">
        <f>IF(LEN(VLOOKUP(B71,'Analyst Report'!$A$31:$I$288,9,FALSE))=0,VLOOKUP(B71,'Analyst Report'!$A$31:$I$288,8,FALSE),VLOOKUP(B71,'Analyst Report'!$A$31:$I$288,9,FALSE))</f>
        <v>25</v>
      </c>
      <c r="S71" s="193">
        <f t="shared" si="1"/>
        <v>25</v>
      </c>
      <c r="T71" s="193">
        <f t="shared" si="2"/>
        <v>25</v>
      </c>
      <c r="U71" s="192" t="s">
        <v>60</v>
      </c>
      <c r="V71" s="192" t="s">
        <v>60</v>
      </c>
      <c r="W71" s="192" t="s">
        <v>60</v>
      </c>
      <c r="X71" s="192" t="s">
        <v>60</v>
      </c>
      <c r="Y71" s="192" t="s">
        <v>60</v>
      </c>
      <c r="Z71" s="192" t="s">
        <v>60</v>
      </c>
      <c r="AA71" s="192" t="s">
        <v>60</v>
      </c>
      <c r="AB71" s="192" t="s">
        <v>60</v>
      </c>
    </row>
    <row r="72" spans="1:28" ht="228" x14ac:dyDescent="0.2">
      <c r="A72" s="200">
        <f t="shared" si="3"/>
        <v>55</v>
      </c>
      <c r="B72" s="207" t="s">
        <v>109</v>
      </c>
      <c r="C72" s="201" t="s">
        <v>2267</v>
      </c>
      <c r="D72" s="201">
        <f>VLOOKUP(B72,'HECVAT - Full | Vendor Response'!A$4:D$320,4,TRUE)</f>
        <v>0</v>
      </c>
      <c r="E72" s="219" t="s">
        <v>60</v>
      </c>
      <c r="F72" s="219" t="s">
        <v>2268</v>
      </c>
      <c r="G72" s="219" t="s">
        <v>2269</v>
      </c>
      <c r="H72" s="212" t="s">
        <v>2975</v>
      </c>
      <c r="I72" s="212" t="s">
        <v>2270</v>
      </c>
      <c r="J72" s="195" t="str">
        <f t="shared" si="4"/>
        <v>TRUE</v>
      </c>
      <c r="K72" s="204">
        <v>1</v>
      </c>
      <c r="L72" s="195" t="s">
        <v>100</v>
      </c>
      <c r="M72" s="193" t="s">
        <v>2122</v>
      </c>
      <c r="N72" s="193" t="str">
        <f>VLOOKUP(B72,'HECVAT - Full | Vendor Response'!A:E,3,FALSE)</f>
        <v>Yes</v>
      </c>
      <c r="O72" s="193" t="str">
        <f>IF(LEN(VLOOKUP(B72,'Analyst Report'!$A:$I,7,FALSE))= 0,"",VLOOKUP(B72,'Analyst Report'!$A:$I,7,FALSE))</f>
        <v/>
      </c>
      <c r="P72" s="193">
        <f t="shared" si="0"/>
        <v>1</v>
      </c>
      <c r="Q72" s="193">
        <v>40</v>
      </c>
      <c r="R72" s="193">
        <f>IF(LEN(VLOOKUP(B72,'Analyst Report'!$A$31:$I$288,9,FALSE))=0,VLOOKUP(B72,'Analyst Report'!$A$31:$I$288,8,FALSE),VLOOKUP(B72,'Analyst Report'!$A$31:$I$288,9,FALSE))</f>
        <v>40</v>
      </c>
      <c r="S72" s="193">
        <f t="shared" si="1"/>
        <v>40</v>
      </c>
      <c r="T72" s="193">
        <f t="shared" si="2"/>
        <v>40</v>
      </c>
      <c r="U72" s="192" t="s">
        <v>60</v>
      </c>
      <c r="V72" s="192" t="s">
        <v>60</v>
      </c>
      <c r="W72" s="192" t="s">
        <v>60</v>
      </c>
      <c r="X72" s="192" t="s">
        <v>60</v>
      </c>
      <c r="Y72" s="192" t="s">
        <v>60</v>
      </c>
      <c r="Z72" s="192" t="s">
        <v>60</v>
      </c>
      <c r="AA72" s="192" t="s">
        <v>60</v>
      </c>
      <c r="AB72" s="192" t="s">
        <v>60</v>
      </c>
    </row>
    <row r="73" spans="1:28" ht="171" x14ac:dyDescent="0.2">
      <c r="A73" s="200">
        <f t="shared" si="3"/>
        <v>56</v>
      </c>
      <c r="B73" s="207" t="s">
        <v>110</v>
      </c>
      <c r="C73" s="201" t="s">
        <v>2271</v>
      </c>
      <c r="D73" s="201">
        <f>VLOOKUP(B73,'HECVAT - Full | Vendor Response'!A$4:D$320,4,TRUE)</f>
        <v>0</v>
      </c>
      <c r="E73" s="219" t="s">
        <v>60</v>
      </c>
      <c r="F73" s="219" t="s">
        <v>2272</v>
      </c>
      <c r="G73" s="219" t="s">
        <v>2976</v>
      </c>
      <c r="H73" s="212" t="s">
        <v>2273</v>
      </c>
      <c r="I73" s="212" t="s">
        <v>2977</v>
      </c>
      <c r="J73" s="195" t="str">
        <f t="shared" si="4"/>
        <v>FALSE</v>
      </c>
      <c r="K73" s="204">
        <v>1</v>
      </c>
      <c r="L73" s="195" t="s">
        <v>100</v>
      </c>
      <c r="M73" s="193" t="s">
        <v>2122</v>
      </c>
      <c r="N73" s="193" t="str">
        <f>VLOOKUP(B73,'HECVAT - Full | Vendor Response'!A:E,3,FALSE)</f>
        <v>Yes</v>
      </c>
      <c r="O73" s="193" t="str">
        <f>IF(LEN(VLOOKUP(B73,'Analyst Report'!$A:$I,7,FALSE))= 0,"",VLOOKUP(B73,'Analyst Report'!$A:$I,7,FALSE))</f>
        <v/>
      </c>
      <c r="P73" s="193">
        <f t="shared" si="0"/>
        <v>1</v>
      </c>
      <c r="Q73" s="193">
        <v>10</v>
      </c>
      <c r="R73" s="193">
        <f>IF(LEN(VLOOKUP(B73,'Analyst Report'!$A$31:$I$288,9,FALSE))=0,VLOOKUP(B73,'Analyst Report'!$A$31:$I$288,8,FALSE),VLOOKUP(B73,'Analyst Report'!$A$31:$I$288,9,FALSE))</f>
        <v>10</v>
      </c>
      <c r="S73" s="193">
        <f t="shared" si="1"/>
        <v>10</v>
      </c>
      <c r="T73" s="193">
        <f t="shared" si="2"/>
        <v>10</v>
      </c>
      <c r="U73" s="192" t="s">
        <v>60</v>
      </c>
      <c r="V73" s="192" t="s">
        <v>60</v>
      </c>
      <c r="W73" s="192" t="s">
        <v>60</v>
      </c>
      <c r="X73" s="192" t="s">
        <v>60</v>
      </c>
      <c r="Y73" s="192" t="s">
        <v>60</v>
      </c>
      <c r="Z73" s="192" t="s">
        <v>60</v>
      </c>
      <c r="AA73" s="192" t="s">
        <v>60</v>
      </c>
      <c r="AB73" s="192" t="s">
        <v>60</v>
      </c>
    </row>
    <row r="74" spans="1:28" ht="199.5" x14ac:dyDescent="0.2">
      <c r="A74" s="200">
        <f t="shared" si="3"/>
        <v>57</v>
      </c>
      <c r="B74" s="207" t="s">
        <v>111</v>
      </c>
      <c r="C74" s="207" t="s">
        <v>2274</v>
      </c>
      <c r="D74" s="201">
        <f>VLOOKUP(B74,'HECVAT - Full | Vendor Response'!A$4:D$320,4,TRUE)</f>
        <v>0</v>
      </c>
      <c r="E74" s="219" t="s">
        <v>60</v>
      </c>
      <c r="F74" s="219" t="s">
        <v>2275</v>
      </c>
      <c r="G74" s="219" t="s">
        <v>2276</v>
      </c>
      <c r="H74" s="212" t="s">
        <v>2277</v>
      </c>
      <c r="I74" s="212" t="s">
        <v>2278</v>
      </c>
      <c r="J74" s="195" t="str">
        <f>IF(S74&gt;20,"TRUE","FALSE")</f>
        <v>FALSE</v>
      </c>
      <c r="K74" s="204">
        <v>1</v>
      </c>
      <c r="L74" s="195" t="s">
        <v>227</v>
      </c>
      <c r="M74" s="193" t="s">
        <v>2122</v>
      </c>
      <c r="N74" s="193" t="str">
        <f>VLOOKUP(B74,'HECVAT - Full | Vendor Response'!A:E,3,FALSE)</f>
        <v>Yes</v>
      </c>
      <c r="O74" s="193" t="str">
        <f>IF(LEN(VLOOKUP(B74,'Analyst Report'!$A:$I,7,FALSE))= 0,"",VLOOKUP(B74,'Analyst Report'!$A:$I,7,FALSE))</f>
        <v/>
      </c>
      <c r="P74" s="193">
        <f>IF((O74=""),(IF(ISNUMBER(FIND(M74,N74)), 1, 0)),(IF(ISNUMBER(FIND(M74,O74)), 1, 0)))</f>
        <v>1</v>
      </c>
      <c r="Q74" s="193">
        <v>20</v>
      </c>
      <c r="R74" s="193">
        <f>IF(LEN(VLOOKUP(B74,'Analyst Report'!$A$31:$I$288,9,FALSE))=0,VLOOKUP(B74,'Analyst Report'!$A$31:$I$288,8,FALSE),VLOOKUP(B74,'Analyst Report'!$A$31:$I$288,9,FALSE))</f>
        <v>20</v>
      </c>
      <c r="S74" s="193">
        <f>(IF((ISNUMBER(R74)),R74,Q74))*K74</f>
        <v>20</v>
      </c>
      <c r="T74" s="193">
        <f>P74*S74</f>
        <v>20</v>
      </c>
      <c r="U74" s="192" t="s">
        <v>60</v>
      </c>
      <c r="V74" s="192" t="s">
        <v>60</v>
      </c>
      <c r="W74" s="192" t="s">
        <v>60</v>
      </c>
      <c r="X74" s="192" t="s">
        <v>60</v>
      </c>
      <c r="Y74" s="192" t="s">
        <v>60</v>
      </c>
      <c r="Z74" s="192" t="s">
        <v>60</v>
      </c>
      <c r="AA74" s="192" t="s">
        <v>60</v>
      </c>
      <c r="AB74" s="192" t="s">
        <v>60</v>
      </c>
    </row>
    <row r="75" spans="1:28" ht="199.5" x14ac:dyDescent="0.2">
      <c r="A75" s="200">
        <f t="shared" si="3"/>
        <v>58</v>
      </c>
      <c r="B75" s="207" t="s">
        <v>112</v>
      </c>
      <c r="C75" s="207" t="s">
        <v>2279</v>
      </c>
      <c r="D75" s="201">
        <f>VLOOKUP(B75,'HECVAT - Full | Vendor Response'!A$4:D$320,4,TRUE)</f>
        <v>0</v>
      </c>
      <c r="E75" s="219" t="s">
        <v>60</v>
      </c>
      <c r="F75" s="219" t="s">
        <v>2280</v>
      </c>
      <c r="G75" s="219" t="s">
        <v>2281</v>
      </c>
      <c r="H75" s="212" t="s">
        <v>2277</v>
      </c>
      <c r="I75" s="212" t="s">
        <v>2278</v>
      </c>
      <c r="J75" s="195" t="str">
        <f>IF(S75&gt;20,"TRUE","FALSE")</f>
        <v>FALSE</v>
      </c>
      <c r="K75" s="204">
        <v>1</v>
      </c>
      <c r="L75" s="195" t="s">
        <v>227</v>
      </c>
      <c r="M75" s="193" t="s">
        <v>2122</v>
      </c>
      <c r="N75" s="193" t="str">
        <f>VLOOKUP(B75,'HECVAT - Full | Vendor Response'!A:E,3,FALSE)</f>
        <v>Yes</v>
      </c>
      <c r="O75" s="193" t="str">
        <f>IF(LEN(VLOOKUP(B75,'Analyst Report'!$A:$I,7,FALSE))= 0,"",VLOOKUP(B75,'Analyst Report'!$A:$I,7,FALSE))</f>
        <v/>
      </c>
      <c r="P75" s="193">
        <f>IF((O75=""),(IF(ISNUMBER(FIND(M75,N75)), 1, 0)),(IF(ISNUMBER(FIND(M75,O75)), 1, 0)))</f>
        <v>1</v>
      </c>
      <c r="Q75" s="193">
        <v>20</v>
      </c>
      <c r="R75" s="193">
        <f>IF(LEN(VLOOKUP(B75,'Analyst Report'!$A$31:$I$288,9,FALSE))=0,VLOOKUP(B75,'Analyst Report'!$A$31:$I$288,8,FALSE),VLOOKUP(B75,'Analyst Report'!$A$31:$I$288,9,FALSE))</f>
        <v>20</v>
      </c>
      <c r="S75" s="193">
        <f>(IF((ISNUMBER(R75)),R75,Q75))*K75</f>
        <v>20</v>
      </c>
      <c r="T75" s="193">
        <f>P75*S75</f>
        <v>20</v>
      </c>
      <c r="U75" s="192" t="s">
        <v>60</v>
      </c>
      <c r="V75" s="192" t="s">
        <v>60</v>
      </c>
      <c r="W75" s="192" t="s">
        <v>60</v>
      </c>
      <c r="X75" s="192" t="s">
        <v>60</v>
      </c>
      <c r="Y75" s="192" t="s">
        <v>60</v>
      </c>
      <c r="Z75" s="192" t="s">
        <v>60</v>
      </c>
      <c r="AA75" s="192" t="s">
        <v>60</v>
      </c>
      <c r="AB75" s="192" t="s">
        <v>60</v>
      </c>
    </row>
    <row r="76" spans="1:28" ht="256.5" x14ac:dyDescent="0.2">
      <c r="A76" s="200">
        <f t="shared" si="3"/>
        <v>59</v>
      </c>
      <c r="B76" s="207" t="s">
        <v>113</v>
      </c>
      <c r="C76" s="207" t="s">
        <v>2282</v>
      </c>
      <c r="D76" s="201">
        <f>VLOOKUP(B76,'HECVAT - Full | Vendor Response'!A$4:D$320,4,TRUE)</f>
        <v>0</v>
      </c>
      <c r="E76" s="219" t="s">
        <v>60</v>
      </c>
      <c r="F76" s="219" t="s">
        <v>2283</v>
      </c>
      <c r="G76" s="219" t="s">
        <v>2978</v>
      </c>
      <c r="H76" s="212" t="s">
        <v>2284</v>
      </c>
      <c r="I76" s="212" t="s">
        <v>2979</v>
      </c>
      <c r="J76" s="195" t="str">
        <f>IF(S76&gt;20,"TRUE","FALSE")</f>
        <v>TRUE</v>
      </c>
      <c r="K76" s="204">
        <v>1</v>
      </c>
      <c r="L76" s="195" t="s">
        <v>227</v>
      </c>
      <c r="M76" s="193" t="s">
        <v>2122</v>
      </c>
      <c r="N76" s="193" t="str">
        <f>VLOOKUP(B76,'HECVAT - Full | Vendor Response'!A:E,3,FALSE)</f>
        <v>Yes</v>
      </c>
      <c r="O76" s="193" t="str">
        <f>IF(LEN(VLOOKUP(B76,'Analyst Report'!$A:$I,7,FALSE))= 0,"",VLOOKUP(B76,'Analyst Report'!$A:$I,7,FALSE))</f>
        <v/>
      </c>
      <c r="P76" s="193">
        <f>IF((O76=""),(IF(ISNUMBER(FIND(M76,N76)), 1, 0)),(IF(ISNUMBER(FIND(M76,O76)), 1, 0)))</f>
        <v>1</v>
      </c>
      <c r="Q76" s="193">
        <v>25</v>
      </c>
      <c r="R76" s="193">
        <f>IF(LEN(VLOOKUP(B76,'Analyst Report'!$A$31:$I$288,9,FALSE))=0,VLOOKUP(B76,'Analyst Report'!$A$31:$I$288,8,FALSE),VLOOKUP(B76,'Analyst Report'!$A$31:$I$288,9,FALSE))</f>
        <v>25</v>
      </c>
      <c r="S76" s="193">
        <f>(IF((ISNUMBER(R76)),R76,Q76))*K76</f>
        <v>25</v>
      </c>
      <c r="T76" s="193">
        <f>P76*S76</f>
        <v>25</v>
      </c>
      <c r="U76" s="192" t="s">
        <v>60</v>
      </c>
      <c r="V76" s="192" t="s">
        <v>60</v>
      </c>
      <c r="W76" s="192" t="s">
        <v>60</v>
      </c>
      <c r="X76" s="192" t="s">
        <v>60</v>
      </c>
      <c r="Y76" s="192" t="s">
        <v>60</v>
      </c>
      <c r="Z76" s="192" t="s">
        <v>60</v>
      </c>
      <c r="AA76" s="192" t="s">
        <v>60</v>
      </c>
      <c r="AB76" s="192" t="s">
        <v>60</v>
      </c>
    </row>
    <row r="77" spans="1:28" ht="142.5" x14ac:dyDescent="0.2">
      <c r="A77" s="200">
        <f t="shared" si="3"/>
        <v>60</v>
      </c>
      <c r="B77" s="207" t="s">
        <v>114</v>
      </c>
      <c r="C77" s="207" t="s">
        <v>2285</v>
      </c>
      <c r="D77" s="201">
        <f>VLOOKUP(B77,'HECVAT - Full | Vendor Response'!A$4:D$320,4,TRUE)</f>
        <v>0</v>
      </c>
      <c r="E77" s="219" t="s">
        <v>60</v>
      </c>
      <c r="F77" s="219" t="s">
        <v>2286</v>
      </c>
      <c r="G77" s="219" t="s">
        <v>2980</v>
      </c>
      <c r="H77" s="212" t="s">
        <v>2287</v>
      </c>
      <c r="I77" s="212" t="s">
        <v>2288</v>
      </c>
      <c r="J77" s="195" t="str">
        <f>IF(S77&gt;20,"TRUE","FALSE")</f>
        <v>TRUE</v>
      </c>
      <c r="K77" s="204">
        <v>1</v>
      </c>
      <c r="L77" s="195" t="s">
        <v>227</v>
      </c>
      <c r="M77" s="193" t="s">
        <v>2122</v>
      </c>
      <c r="N77" s="193" t="str">
        <f>VLOOKUP(B77,'HECVAT - Full | Vendor Response'!A:E,3,FALSE)</f>
        <v>Yes</v>
      </c>
      <c r="O77" s="193" t="str">
        <f>IF(LEN(VLOOKUP(B77,'Analyst Report'!$A:$I,7,FALSE))= 0,"",VLOOKUP(B77,'Analyst Report'!$A:$I,7,FALSE))</f>
        <v/>
      </c>
      <c r="P77" s="193">
        <f>IF((O77=""),(IF(ISNUMBER(FIND(M77,N77)), 1, 0)),(IF(ISNUMBER(FIND(M77,O77)), 1, 0)))</f>
        <v>1</v>
      </c>
      <c r="Q77" s="193">
        <v>25</v>
      </c>
      <c r="R77" s="193">
        <f>IF(LEN(VLOOKUP(B77,'Analyst Report'!$A$31:$I$288,9,FALSE))=0,VLOOKUP(B77,'Analyst Report'!$A$31:$I$288,8,FALSE),VLOOKUP(B77,'Analyst Report'!$A$31:$I$288,9,FALSE))</f>
        <v>25</v>
      </c>
      <c r="S77" s="193">
        <f>(IF((ISNUMBER(R77)),R77,Q77))*K77</f>
        <v>25</v>
      </c>
      <c r="T77" s="193">
        <f>P77*S77</f>
        <v>25</v>
      </c>
      <c r="U77" s="192" t="s">
        <v>60</v>
      </c>
      <c r="V77" s="192" t="s">
        <v>60</v>
      </c>
      <c r="W77" s="192" t="s">
        <v>60</v>
      </c>
      <c r="X77" s="192" t="s">
        <v>60</v>
      </c>
      <c r="Y77" s="192" t="s">
        <v>60</v>
      </c>
      <c r="Z77" s="192" t="s">
        <v>60</v>
      </c>
      <c r="AA77" s="192" t="s">
        <v>60</v>
      </c>
      <c r="AB77" s="192" t="s">
        <v>60</v>
      </c>
    </row>
    <row r="78" spans="1:28" ht="256.5" x14ac:dyDescent="0.2">
      <c r="A78" s="200">
        <f t="shared" si="3"/>
        <v>61</v>
      </c>
      <c r="B78" s="207" t="s">
        <v>116</v>
      </c>
      <c r="C78" s="201" t="s">
        <v>2289</v>
      </c>
      <c r="D78" s="201" t="str">
        <f>VLOOKUP(B78,'HECVAT - Full | Vendor Response'!A$4:D$320,4,FALSE)</f>
        <v>Authentication is performed at the institution's Identity Management system. Password/passphrase complexity requirements provided by the institution are enforced. The system has password complexity or length limitations and/or restrictions, Documented password/passphrase reset procedures are in place and managed through system and/or customer support.</v>
      </c>
      <c r="E78" s="194" t="s">
        <v>2981</v>
      </c>
      <c r="F78" s="194" t="s">
        <v>2290</v>
      </c>
      <c r="G78" s="194" t="s">
        <v>2291</v>
      </c>
      <c r="H78" s="206" t="s">
        <v>2982</v>
      </c>
      <c r="I78" s="206" t="s">
        <v>2292</v>
      </c>
      <c r="J78" s="195" t="str">
        <f t="shared" si="4"/>
        <v>TRUE</v>
      </c>
      <c r="K78" s="204">
        <v>1</v>
      </c>
      <c r="L78" s="195" t="s">
        <v>115</v>
      </c>
      <c r="M78" s="193">
        <v>1</v>
      </c>
      <c r="N78" s="193" t="str">
        <f>LEFT(VLOOKUP(B78,'HECVAT - Full | Vendor Response'!A:E,3,FALSE),1)</f>
        <v>1</v>
      </c>
      <c r="O78" s="193" t="str">
        <f>IF(LEN(VLOOKUP(B78,'Analyst Report'!$A:$I,7,FALSE))= 0,"",VLOOKUP(B78,'Analyst Report'!$A:$I,7,FALSE))</f>
        <v/>
      </c>
      <c r="P78" s="193">
        <f t="shared" ref="P78:P140" si="7">IF((O78=""),(IF(ISNUMBER(FIND(M78,N78)), 1, 0)),(IF(ISNUMBER(FIND(M78,O78)), 1, 0)))</f>
        <v>1</v>
      </c>
      <c r="Q78" s="193">
        <v>25</v>
      </c>
      <c r="R78" s="193">
        <f>IF(LEN(VLOOKUP(B78,'Analyst Report'!$A$31:$I$288,9,FALSE))=0,VLOOKUP(B78,'Analyst Report'!$A$31:$I$288,8,FALSE),VLOOKUP(B78,'Analyst Report'!$A$31:$I$288,9,FALSE))</f>
        <v>25</v>
      </c>
      <c r="S78" s="193">
        <f t="shared" si="1"/>
        <v>25</v>
      </c>
      <c r="T78" s="193">
        <f t="shared" ref="T78:T140" si="8">P78*S78</f>
        <v>25</v>
      </c>
      <c r="U78" s="192" t="s">
        <v>60</v>
      </c>
      <c r="V78" s="192" t="s">
        <v>60</v>
      </c>
      <c r="W78" s="192" t="s">
        <v>60</v>
      </c>
      <c r="X78" s="192" t="s">
        <v>60</v>
      </c>
      <c r="Y78" s="192" t="s">
        <v>60</v>
      </c>
      <c r="Z78" s="192" t="s">
        <v>60</v>
      </c>
      <c r="AA78" s="192" t="s">
        <v>60</v>
      </c>
      <c r="AB78" s="192" t="s">
        <v>60</v>
      </c>
    </row>
    <row r="79" spans="1:28" ht="370.5" x14ac:dyDescent="0.2">
      <c r="A79" s="200">
        <f t="shared" si="3"/>
        <v>62</v>
      </c>
      <c r="B79" s="207" t="s">
        <v>117</v>
      </c>
      <c r="C79" s="201" t="s">
        <v>2293</v>
      </c>
      <c r="D79" s="201" t="str">
        <f>VLOOKUP(B79,'HECVAT - Full | Vendor Response'!A$4:D$320,4,FALSE)</f>
        <v>CourseLeaf leverages the authentication protocols in use at the institution. CourseLeaf does include native accounts with userid and password created in CourseLeaf. However, it is our preference to utilize the Identity Management provided by the institution. CourseLeaf will use your existing campus login credentials. Authorizations for user accounts may be maintained in CourseLeaf, maintained in an external system and accessed from CourseLeaf, or maintained in an external system and imported into CourseLeaf.</v>
      </c>
      <c r="E79" s="219" t="s">
        <v>60</v>
      </c>
      <c r="F79" s="219" t="s">
        <v>2983</v>
      </c>
      <c r="G79" s="219" t="s">
        <v>2984</v>
      </c>
      <c r="H79" s="206" t="s">
        <v>2294</v>
      </c>
      <c r="I79" s="206" t="s">
        <v>2295</v>
      </c>
      <c r="J79" s="195" t="str">
        <f t="shared" si="4"/>
        <v>TRUE</v>
      </c>
      <c r="K79" s="204">
        <v>1</v>
      </c>
      <c r="L79" s="195" t="s">
        <v>115</v>
      </c>
      <c r="M79" s="193">
        <v>1</v>
      </c>
      <c r="N79" s="193" t="str">
        <f>LEFT(VLOOKUP(B79,'HECVAT - Full | Vendor Response'!A:E,3,FALSE),1)</f>
        <v>2</v>
      </c>
      <c r="O79" s="193" t="str">
        <f>IF(LEN(VLOOKUP(B79,'Analyst Report'!$A:$I,7,FALSE))= 0,"",VLOOKUP(B79,'Analyst Report'!$A:$I,7,FALSE))</f>
        <v/>
      </c>
      <c r="P79" s="193">
        <f t="shared" si="7"/>
        <v>0</v>
      </c>
      <c r="Q79" s="193">
        <v>25</v>
      </c>
      <c r="R79" s="193">
        <f>IF(LEN(VLOOKUP(B79,'Analyst Report'!$A$31:$I$288,9,FALSE))=0,VLOOKUP(B79,'Analyst Report'!$A$31:$I$288,8,FALSE),VLOOKUP(B79,'Analyst Report'!$A$31:$I$288,9,FALSE))</f>
        <v>25</v>
      </c>
      <c r="S79" s="193">
        <f t="shared" si="1"/>
        <v>25</v>
      </c>
      <c r="T79" s="193">
        <f t="shared" si="8"/>
        <v>0</v>
      </c>
      <c r="U79" s="192" t="s">
        <v>60</v>
      </c>
      <c r="V79" s="192" t="s">
        <v>60</v>
      </c>
      <c r="W79" s="192" t="s">
        <v>60</v>
      </c>
      <c r="X79" s="192" t="s">
        <v>60</v>
      </c>
      <c r="Y79" s="192" t="s">
        <v>60</v>
      </c>
      <c r="Z79" s="192" t="s">
        <v>60</v>
      </c>
      <c r="AA79" s="192" t="s">
        <v>60</v>
      </c>
      <c r="AB79" s="192" t="s">
        <v>60</v>
      </c>
    </row>
    <row r="80" spans="1:28" ht="171" x14ac:dyDescent="0.2">
      <c r="A80" s="200">
        <f t="shared" si="3"/>
        <v>63</v>
      </c>
      <c r="B80" s="207" t="s">
        <v>118</v>
      </c>
      <c r="C80" s="201" t="s">
        <v>2296</v>
      </c>
      <c r="D80" s="201">
        <f>VLOOKUP(B80,'HECVAT - Full | Vendor Response'!A$4:D$320,4,FALSE)</f>
        <v>0</v>
      </c>
      <c r="E80" s="219" t="s">
        <v>60</v>
      </c>
      <c r="F80" s="219" t="s">
        <v>2297</v>
      </c>
      <c r="G80" s="219" t="s">
        <v>2298</v>
      </c>
      <c r="H80" s="206" t="s">
        <v>2299</v>
      </c>
      <c r="I80" s="206" t="s">
        <v>2300</v>
      </c>
      <c r="J80" s="195" t="str">
        <f t="shared" si="4"/>
        <v>FALSE</v>
      </c>
      <c r="K80" s="204">
        <f>IF(OR(N$79="1",N$79="3"),1,0)</f>
        <v>0</v>
      </c>
      <c r="L80" s="195" t="s">
        <v>115</v>
      </c>
      <c r="M80" s="193" t="s">
        <v>2122</v>
      </c>
      <c r="N80" s="193">
        <f>VLOOKUP(B80,'HECVAT - Full | Vendor Response'!A:E,3,FALSE)</f>
        <v>0</v>
      </c>
      <c r="O80" s="193" t="str">
        <f>IF(LEN(VLOOKUP(B80,'Analyst Report'!$A:$I,7,FALSE))= 0,"",VLOOKUP(B80,'Analyst Report'!$A:$I,7,FALSE))</f>
        <v/>
      </c>
      <c r="P80" s="193">
        <f t="shared" si="7"/>
        <v>0</v>
      </c>
      <c r="Q80" s="193">
        <v>20</v>
      </c>
      <c r="R80" s="193">
        <f>IF(LEN(VLOOKUP(B80,'Analyst Report'!$A$31:$I$288,9,FALSE))=0,VLOOKUP(B80,'Analyst Report'!$A$31:$I$288,8,FALSE),VLOOKUP(B80,'Analyst Report'!$A$31:$I$288,9,FALSE))</f>
        <v>20</v>
      </c>
      <c r="S80" s="193">
        <f t="shared" si="1"/>
        <v>0</v>
      </c>
      <c r="T80" s="193">
        <f t="shared" si="8"/>
        <v>0</v>
      </c>
      <c r="U80" s="192" t="s">
        <v>60</v>
      </c>
      <c r="V80" s="192" t="s">
        <v>60</v>
      </c>
      <c r="W80" s="192" t="s">
        <v>60</v>
      </c>
      <c r="X80" s="192" t="s">
        <v>60</v>
      </c>
      <c r="Y80" s="192" t="s">
        <v>60</v>
      </c>
      <c r="Z80" s="192" t="s">
        <v>60</v>
      </c>
      <c r="AA80" s="192" t="s">
        <v>60</v>
      </c>
      <c r="AB80" s="192" t="s">
        <v>60</v>
      </c>
    </row>
    <row r="81" spans="1:28" ht="99.75" x14ac:dyDescent="0.2">
      <c r="A81" s="200">
        <f t="shared" si="3"/>
        <v>64</v>
      </c>
      <c r="B81" s="207" t="s">
        <v>119</v>
      </c>
      <c r="C81" s="201" t="s">
        <v>3194</v>
      </c>
      <c r="D81" s="201">
        <f>VLOOKUP(B81,'HECVAT - Full | Vendor Response'!A$4:D$320,4,FALSE)</f>
        <v>0</v>
      </c>
      <c r="E81" s="219" t="s">
        <v>60</v>
      </c>
      <c r="F81" s="219" t="s">
        <v>2301</v>
      </c>
      <c r="G81" s="219" t="s">
        <v>2302</v>
      </c>
      <c r="H81" s="206" t="s">
        <v>2985</v>
      </c>
      <c r="I81" s="206" t="s">
        <v>2303</v>
      </c>
      <c r="J81" s="195" t="str">
        <f t="shared" si="4"/>
        <v>FALSE</v>
      </c>
      <c r="K81" s="204">
        <f>IF(OR(N$79="1",N$79="3"),1,0)</f>
        <v>0</v>
      </c>
      <c r="L81" s="195" t="s">
        <v>115</v>
      </c>
      <c r="M81" s="193" t="s">
        <v>2122</v>
      </c>
      <c r="N81" s="193">
        <f>VLOOKUP(B81,'HECVAT - Full | Vendor Response'!A:E,3,FALSE)</f>
        <v>0</v>
      </c>
      <c r="O81" s="193" t="str">
        <f>IF(LEN(VLOOKUP(B81,'Analyst Report'!$A:$I,7,FALSE))= 0,"",VLOOKUP(B81,'Analyst Report'!$A:$I,7,FALSE))</f>
        <v/>
      </c>
      <c r="P81" s="193">
        <f t="shared" si="7"/>
        <v>0</v>
      </c>
      <c r="Q81" s="193">
        <v>40</v>
      </c>
      <c r="R81" s="193">
        <f>IF(LEN(VLOOKUP(B81,'Analyst Report'!$A$31:$I$288,9,FALSE))=0,VLOOKUP(B81,'Analyst Report'!$A$31:$I$288,8,FALSE),VLOOKUP(B81,'Analyst Report'!$A$31:$I$288,9,FALSE))</f>
        <v>40</v>
      </c>
      <c r="S81" s="193">
        <f t="shared" si="1"/>
        <v>0</v>
      </c>
      <c r="T81" s="193">
        <f t="shared" si="8"/>
        <v>0</v>
      </c>
      <c r="U81" s="192" t="s">
        <v>60</v>
      </c>
      <c r="V81" s="192" t="s">
        <v>60</v>
      </c>
      <c r="W81" s="192" t="s">
        <v>60</v>
      </c>
      <c r="X81" s="192" t="s">
        <v>60</v>
      </c>
      <c r="Y81" s="192" t="s">
        <v>60</v>
      </c>
      <c r="Z81" s="192" t="s">
        <v>60</v>
      </c>
      <c r="AA81" s="192" t="s">
        <v>60</v>
      </c>
      <c r="AB81" s="192" t="s">
        <v>60</v>
      </c>
    </row>
    <row r="82" spans="1:28" ht="99.75" x14ac:dyDescent="0.2">
      <c r="A82" s="200">
        <f t="shared" si="3"/>
        <v>65</v>
      </c>
      <c r="B82" s="207" t="s">
        <v>120</v>
      </c>
      <c r="C82" s="201" t="s">
        <v>2304</v>
      </c>
      <c r="D82" s="201">
        <f>VLOOKUP(B82,'HECVAT - Full | Vendor Response'!A$4:D$320,4,FALSE)</f>
        <v>0</v>
      </c>
      <c r="E82" s="219" t="s">
        <v>2986</v>
      </c>
      <c r="F82" s="219" t="s">
        <v>60</v>
      </c>
      <c r="G82" s="219" t="s">
        <v>2305</v>
      </c>
      <c r="H82" s="206" t="s">
        <v>2985</v>
      </c>
      <c r="I82" s="206" t="s">
        <v>2306</v>
      </c>
      <c r="J82" s="195" t="str">
        <f t="shared" si="4"/>
        <v>FALSE</v>
      </c>
      <c r="K82" s="204">
        <f>IF(OR(N$79="1",N$79="3"),1,0)</f>
        <v>0</v>
      </c>
      <c r="L82" s="195" t="s">
        <v>115</v>
      </c>
      <c r="M82" s="193" t="s">
        <v>2126</v>
      </c>
      <c r="N82" s="193">
        <f>VLOOKUP(B82,'HECVAT - Full | Vendor Response'!A:E,3,FALSE)</f>
        <v>0</v>
      </c>
      <c r="O82" s="193" t="str">
        <f>IF(LEN(VLOOKUP(B82,'Analyst Report'!$A:$I,7,FALSE))= 0,"",VLOOKUP(B82,'Analyst Report'!$A:$I,7,FALSE))</f>
        <v/>
      </c>
      <c r="P82" s="193">
        <f t="shared" si="7"/>
        <v>0</v>
      </c>
      <c r="Q82" s="193">
        <v>40</v>
      </c>
      <c r="R82" s="193">
        <f>IF(LEN(VLOOKUP(B82,'Analyst Report'!$A$31:$I$288,9,FALSE))=0,VLOOKUP(B82,'Analyst Report'!$A$31:$I$288,8,FALSE),VLOOKUP(B82,'Analyst Report'!$A$31:$I$288,9,FALSE))</f>
        <v>40</v>
      </c>
      <c r="S82" s="193">
        <f t="shared" si="1"/>
        <v>0</v>
      </c>
      <c r="T82" s="193">
        <f t="shared" si="8"/>
        <v>0</v>
      </c>
      <c r="U82" s="192" t="s">
        <v>60</v>
      </c>
      <c r="V82" s="192" t="s">
        <v>60</v>
      </c>
      <c r="W82" s="192" t="s">
        <v>60</v>
      </c>
      <c r="X82" s="192" t="s">
        <v>60</v>
      </c>
      <c r="Y82" s="192" t="s">
        <v>60</v>
      </c>
      <c r="Z82" s="192" t="s">
        <v>60</v>
      </c>
      <c r="AA82" s="192" t="s">
        <v>60</v>
      </c>
      <c r="AB82" s="192" t="s">
        <v>60</v>
      </c>
    </row>
    <row r="83" spans="1:28" ht="142.5" x14ac:dyDescent="0.2">
      <c r="A83" s="200">
        <f t="shared" si="3"/>
        <v>66</v>
      </c>
      <c r="B83" s="207" t="s">
        <v>121</v>
      </c>
      <c r="C83" s="201" t="s">
        <v>2307</v>
      </c>
      <c r="D83" s="201">
        <f>VLOOKUP(B83,'HECVAT - Full | Vendor Response'!A$4:D$320,4,FALSE)</f>
        <v>0</v>
      </c>
      <c r="E83" s="219" t="s">
        <v>60</v>
      </c>
      <c r="F83" s="219" t="s">
        <v>2308</v>
      </c>
      <c r="G83" s="219" t="s">
        <v>2987</v>
      </c>
      <c r="H83" s="206" t="s">
        <v>2309</v>
      </c>
      <c r="I83" s="206" t="s">
        <v>2988</v>
      </c>
      <c r="J83" s="195" t="str">
        <f t="shared" si="4"/>
        <v>FALSE</v>
      </c>
      <c r="K83" s="204">
        <f>IF(OR(N$79="1",N$79="3"),1,0)</f>
        <v>0</v>
      </c>
      <c r="L83" s="195" t="s">
        <v>115</v>
      </c>
      <c r="M83" s="193" t="s">
        <v>2122</v>
      </c>
      <c r="N83" s="193">
        <f>VLOOKUP(B83,'HECVAT - Full | Vendor Response'!A:E,3,FALSE)</f>
        <v>0</v>
      </c>
      <c r="O83" s="193" t="str">
        <f>IF(LEN(VLOOKUP(B83,'Analyst Report'!$A:$I,7,FALSE))= 0,"",VLOOKUP(B83,'Analyst Report'!$A:$I,7,FALSE))</f>
        <v/>
      </c>
      <c r="P83" s="193">
        <f t="shared" si="7"/>
        <v>0</v>
      </c>
      <c r="Q83" s="193">
        <v>25</v>
      </c>
      <c r="R83" s="193">
        <f>IF(LEN(VLOOKUP(B83,'Analyst Report'!$A$31:$I$288,9,FALSE))=0,VLOOKUP(B83,'Analyst Report'!$A$31:$I$288,8,FALSE),VLOOKUP(B83,'Analyst Report'!$A$31:$I$288,9,FALSE))</f>
        <v>25</v>
      </c>
      <c r="S83" s="193">
        <f t="shared" si="1"/>
        <v>0</v>
      </c>
      <c r="T83" s="193">
        <f t="shared" si="8"/>
        <v>0</v>
      </c>
      <c r="U83" s="192" t="s">
        <v>60</v>
      </c>
      <c r="V83" s="192" t="s">
        <v>60</v>
      </c>
      <c r="W83" s="192" t="s">
        <v>60</v>
      </c>
      <c r="X83" s="192" t="s">
        <v>60</v>
      </c>
      <c r="Y83" s="192" t="s">
        <v>60</v>
      </c>
      <c r="Z83" s="192" t="s">
        <v>60</v>
      </c>
      <c r="AA83" s="192" t="s">
        <v>60</v>
      </c>
      <c r="AB83" s="192" t="s">
        <v>60</v>
      </c>
    </row>
    <row r="84" spans="1:28" ht="228" x14ac:dyDescent="0.2">
      <c r="A84" s="200">
        <f t="shared" si="3"/>
        <v>67</v>
      </c>
      <c r="B84" s="207" t="s">
        <v>122</v>
      </c>
      <c r="C84" s="201" t="s">
        <v>2989</v>
      </c>
      <c r="D84" s="201" t="str">
        <f>VLOOKUP(B84,'HECVAT - Full | Vendor Response'!A$4:D$320,4,FALSE)</f>
        <v>We support most SAML2 Identity Providers. SAML2 Identity providers must support comprehensive SAML2 features such as multiple AssertionConsumerService attributes for a single entityID. For ease of integration and support, we recommend federation through InCommon or another EduGAIN member federation.</v>
      </c>
      <c r="E84" s="194" t="s">
        <v>60</v>
      </c>
      <c r="F84" s="194" t="s">
        <v>2990</v>
      </c>
      <c r="G84" s="194" t="s">
        <v>2991</v>
      </c>
      <c r="H84" s="206" t="s">
        <v>2992</v>
      </c>
      <c r="I84" s="206" t="s">
        <v>2993</v>
      </c>
      <c r="J84" s="195" t="str">
        <f t="shared" si="4"/>
        <v>TRUE</v>
      </c>
      <c r="K84" s="204">
        <f>IF(OR(N$78="1",N$78="3"),1,0)</f>
        <v>1</v>
      </c>
      <c r="L84" s="195" t="s">
        <v>115</v>
      </c>
      <c r="M84" s="193" t="s">
        <v>2122</v>
      </c>
      <c r="N84" s="193" t="str">
        <f>VLOOKUP(B84,'HECVAT - Full | Vendor Response'!A:E,3,FALSE)</f>
        <v>Yes</v>
      </c>
      <c r="O84" s="193" t="str">
        <f>IF(LEN(VLOOKUP(B84,'Analyst Report'!$A:$I,7,FALSE))= 0,"",VLOOKUP(B84,'Analyst Report'!$A:$I,7,FALSE))</f>
        <v/>
      </c>
      <c r="P84" s="193">
        <f t="shared" si="7"/>
        <v>1</v>
      </c>
      <c r="Q84" s="193">
        <v>40</v>
      </c>
      <c r="R84" s="193">
        <f>IF(LEN(VLOOKUP(B84,'Analyst Report'!$A$31:$I$288,9,FALSE))=0,VLOOKUP(B84,'Analyst Report'!$A$31:$I$288,8,FALSE),VLOOKUP(B84,'Analyst Report'!$A$31:$I$288,9,FALSE))</f>
        <v>40</v>
      </c>
      <c r="S84" s="193">
        <f t="shared" si="1"/>
        <v>40</v>
      </c>
      <c r="T84" s="193">
        <f t="shared" si="8"/>
        <v>40</v>
      </c>
      <c r="U84" s="192" t="s">
        <v>60</v>
      </c>
      <c r="V84" s="192" t="s">
        <v>60</v>
      </c>
      <c r="W84" s="192" t="s">
        <v>60</v>
      </c>
      <c r="X84" s="192" t="s">
        <v>60</v>
      </c>
      <c r="Y84" s="192" t="s">
        <v>60</v>
      </c>
      <c r="Z84" s="192" t="s">
        <v>60</v>
      </c>
      <c r="AA84" s="192" t="s">
        <v>60</v>
      </c>
      <c r="AB84" s="192" t="s">
        <v>60</v>
      </c>
    </row>
    <row r="85" spans="1:28" ht="199.5" x14ac:dyDescent="0.2">
      <c r="A85" s="200">
        <f t="shared" si="3"/>
        <v>68</v>
      </c>
      <c r="B85" s="207" t="s">
        <v>123</v>
      </c>
      <c r="C85" s="201" t="s">
        <v>2310</v>
      </c>
      <c r="D85" s="201" t="str">
        <f>VLOOKUP(B85,'HECVAT - Full | Vendor Response'!A$4:D$320,4,FALSE)</f>
        <v>CourseLeaf integrates with authentication systems that support SAML (federated with InCommon), CAS and LDAP. This includes third party services that are compliant with these standards.</v>
      </c>
      <c r="E85" s="194" t="s">
        <v>60</v>
      </c>
      <c r="F85" s="194" t="s">
        <v>2311</v>
      </c>
      <c r="G85" s="194" t="s">
        <v>2312</v>
      </c>
      <c r="H85" s="206" t="s">
        <v>2982</v>
      </c>
      <c r="I85" s="206" t="s">
        <v>2994</v>
      </c>
      <c r="J85" s="195" t="str">
        <f t="shared" ref="J85:J145" si="9">IF(S85&gt;20,"TRUE","FALSE")</f>
        <v>FALSE</v>
      </c>
      <c r="K85" s="204">
        <v>1</v>
      </c>
      <c r="L85" s="195" t="s">
        <v>115</v>
      </c>
      <c r="M85" s="193" t="s">
        <v>2122</v>
      </c>
      <c r="N85" s="193" t="str">
        <f>VLOOKUP(B85,'HECVAT - Full | Vendor Response'!A:E,3,FALSE)</f>
        <v>Yes</v>
      </c>
      <c r="O85" s="193" t="str">
        <f>IF(LEN(VLOOKUP(B85,'Analyst Report'!$A:$I,7,FALSE))= 0,"",VLOOKUP(B85,'Analyst Report'!$A:$I,7,FALSE))</f>
        <v/>
      </c>
      <c r="P85" s="193">
        <f t="shared" si="7"/>
        <v>1</v>
      </c>
      <c r="Q85" s="193">
        <v>20</v>
      </c>
      <c r="R85" s="193">
        <f>IF(LEN(VLOOKUP(B85,'Analyst Report'!$A$31:$I$288,9,FALSE))=0,VLOOKUP(B85,'Analyst Report'!$A$31:$I$288,8,FALSE),VLOOKUP(B85,'Analyst Report'!$A$31:$I$288,9,FALSE))</f>
        <v>20</v>
      </c>
      <c r="S85" s="193">
        <f t="shared" si="1"/>
        <v>20</v>
      </c>
      <c r="T85" s="193">
        <f t="shared" si="8"/>
        <v>20</v>
      </c>
      <c r="U85" s="192" t="s">
        <v>60</v>
      </c>
      <c r="V85" s="192" t="s">
        <v>60</v>
      </c>
      <c r="W85" s="192" t="s">
        <v>60</v>
      </c>
      <c r="X85" s="192" t="s">
        <v>60</v>
      </c>
      <c r="Y85" s="192" t="s">
        <v>60</v>
      </c>
      <c r="Z85" s="192" t="s">
        <v>60</v>
      </c>
      <c r="AA85" s="192" t="s">
        <v>60</v>
      </c>
      <c r="AB85" s="192" t="s">
        <v>60</v>
      </c>
    </row>
    <row r="86" spans="1:28" ht="171" x14ac:dyDescent="0.2">
      <c r="A86" s="200">
        <f t="shared" si="3"/>
        <v>69</v>
      </c>
      <c r="B86" s="207" t="s">
        <v>124</v>
      </c>
      <c r="C86" s="201" t="s">
        <v>2997</v>
      </c>
      <c r="D86" s="201" t="str">
        <f>VLOOKUP(B86,'HECVAT - Full | Vendor Response'!A$4:D$320,4,FALSE)</f>
        <v>Yes, we support SAML2 and CAS, and count hundreds of implementations with integration of each type. We are federated with InCommon and recommend (but do not require) federation when possible for SAML2 deployments.</v>
      </c>
      <c r="E86" s="194" t="s">
        <v>2995</v>
      </c>
      <c r="F86" s="194" t="s">
        <v>2996</v>
      </c>
      <c r="G86" s="194" t="s">
        <v>2998</v>
      </c>
      <c r="H86" s="206" t="s">
        <v>2982</v>
      </c>
      <c r="I86" s="206" t="s">
        <v>2292</v>
      </c>
      <c r="J86" s="195" t="str">
        <f t="shared" si="9"/>
        <v>FALSE</v>
      </c>
      <c r="K86" s="204">
        <f>IF(OR(N$78="1",N$78="3"),1,0)</f>
        <v>1</v>
      </c>
      <c r="L86" s="195" t="s">
        <v>115</v>
      </c>
      <c r="M86" s="193" t="s">
        <v>2122</v>
      </c>
      <c r="N86" s="193" t="str">
        <f>VLOOKUP(B86,'HECVAT - Full | Vendor Response'!A:E,3,FALSE)</f>
        <v>Yes</v>
      </c>
      <c r="O86" s="193" t="str">
        <f>IF(LEN(VLOOKUP(B86,'Analyst Report'!$A:$I,7,FALSE))= 0,"",VLOOKUP(B86,'Analyst Report'!$A:$I,7,FALSE))</f>
        <v/>
      </c>
      <c r="P86" s="193">
        <f t="shared" si="7"/>
        <v>1</v>
      </c>
      <c r="Q86" s="193">
        <v>15</v>
      </c>
      <c r="R86" s="193">
        <f>IF(LEN(VLOOKUP(B86,'Analyst Report'!$A$31:$I$288,9,FALSE))=0,VLOOKUP(B86,'Analyst Report'!$A$31:$I$288,8,FALSE),VLOOKUP(B86,'Analyst Report'!$A$31:$I$288,9,FALSE))</f>
        <v>15</v>
      </c>
      <c r="S86" s="193">
        <f t="shared" ref="S86:S150" si="10">(IF((ISNUMBER(R86)),R86,Q86))*K86</f>
        <v>15</v>
      </c>
      <c r="T86" s="193">
        <f t="shared" si="8"/>
        <v>15</v>
      </c>
      <c r="U86" s="192" t="s">
        <v>60</v>
      </c>
      <c r="V86" s="192" t="s">
        <v>60</v>
      </c>
      <c r="W86" s="192" t="s">
        <v>60</v>
      </c>
      <c r="X86" s="192" t="s">
        <v>60</v>
      </c>
      <c r="Y86" s="192" t="s">
        <v>60</v>
      </c>
      <c r="Z86" s="192" t="s">
        <v>60</v>
      </c>
      <c r="AA86" s="192" t="s">
        <v>60</v>
      </c>
      <c r="AB86" s="192" t="s">
        <v>60</v>
      </c>
    </row>
    <row r="87" spans="1:28" ht="128.25" x14ac:dyDescent="0.2">
      <c r="A87" s="200">
        <f t="shared" ref="A87:A150" si="11">A86+1</f>
        <v>70</v>
      </c>
      <c r="B87" s="207" t="s">
        <v>125</v>
      </c>
      <c r="C87" s="201" t="s">
        <v>2313</v>
      </c>
      <c r="D87" s="201" t="str">
        <f>VLOOKUP(B87,'HECVAT - Full | Vendor Response'!A$4:D$320,4,FALSE)</f>
        <v xml:space="preserve">Authentication is performed at the institution's Identity Management system. CourseLeaf will use your existing campus login credentials. </v>
      </c>
      <c r="E87" s="194" t="s">
        <v>60</v>
      </c>
      <c r="F87" s="194" t="s">
        <v>2314</v>
      </c>
      <c r="G87" s="194" t="s">
        <v>60</v>
      </c>
      <c r="H87" s="206" t="s">
        <v>2315</v>
      </c>
      <c r="I87" s="206" t="s">
        <v>2316</v>
      </c>
      <c r="J87" s="195" t="str">
        <f t="shared" si="9"/>
        <v>FALSE</v>
      </c>
      <c r="K87" s="204">
        <v>1</v>
      </c>
      <c r="L87" s="195" t="s">
        <v>115</v>
      </c>
      <c r="M87" s="193" t="s">
        <v>2122</v>
      </c>
      <c r="N87" s="193" t="str">
        <f>VLOOKUP(B87,'HECVAT - Full | Vendor Response'!A:E,3,FALSE)</f>
        <v>Yes</v>
      </c>
      <c r="O87" s="193" t="str">
        <f>IF(LEN(VLOOKUP(B87,'Analyst Report'!$A:$I,7,FALSE))= 0,"",VLOOKUP(B87,'Analyst Report'!$A:$I,7,FALSE))</f>
        <v/>
      </c>
      <c r="P87" s="193">
        <f t="shared" si="7"/>
        <v>1</v>
      </c>
      <c r="Q87" s="193">
        <v>15</v>
      </c>
      <c r="R87" s="193">
        <f>IF(LEN(VLOOKUP(B87,'Analyst Report'!$A$31:$I$288,9,FALSE))=0,VLOOKUP(B87,'Analyst Report'!$A$31:$I$288,8,FALSE),VLOOKUP(B87,'Analyst Report'!$A$31:$I$288,9,FALSE))</f>
        <v>15</v>
      </c>
      <c r="S87" s="193">
        <f t="shared" si="10"/>
        <v>15</v>
      </c>
      <c r="T87" s="193">
        <f t="shared" si="8"/>
        <v>15</v>
      </c>
      <c r="U87" s="192" t="s">
        <v>60</v>
      </c>
      <c r="V87" s="192" t="s">
        <v>60</v>
      </c>
      <c r="W87" s="192" t="s">
        <v>60</v>
      </c>
      <c r="X87" s="192" t="s">
        <v>60</v>
      </c>
      <c r="Y87" s="192" t="s">
        <v>60</v>
      </c>
      <c r="Z87" s="192" t="s">
        <v>60</v>
      </c>
      <c r="AA87" s="192" t="s">
        <v>60</v>
      </c>
      <c r="AB87" s="192" t="s">
        <v>60</v>
      </c>
    </row>
    <row r="88" spans="1:28" ht="128.25" x14ac:dyDescent="0.2">
      <c r="A88" s="200">
        <f t="shared" si="11"/>
        <v>71</v>
      </c>
      <c r="B88" s="207" t="s">
        <v>126</v>
      </c>
      <c r="C88" s="201" t="s">
        <v>2999</v>
      </c>
      <c r="D88" s="201" t="str">
        <f>VLOOKUP(B88,'HECVAT - Full | Vendor Response'!A$4:D$320,4,FALSE)</f>
        <v>We support mapping arbitrary attributes to user identifier, and we also support (but do not require) attribute membership for site authorization.</v>
      </c>
      <c r="E88" s="194" t="s">
        <v>60</v>
      </c>
      <c r="F88" s="194" t="s">
        <v>2317</v>
      </c>
      <c r="G88" s="194" t="s">
        <v>60</v>
      </c>
      <c r="H88" s="206" t="s">
        <v>2315</v>
      </c>
      <c r="I88" s="206" t="s">
        <v>2318</v>
      </c>
      <c r="J88" s="195" t="str">
        <f t="shared" si="9"/>
        <v>FALSE</v>
      </c>
      <c r="K88" s="204">
        <f>IF(OR(N$78="1",N$78="3"),1,0)</f>
        <v>1</v>
      </c>
      <c r="L88" s="195" t="s">
        <v>115</v>
      </c>
      <c r="M88" s="193" t="s">
        <v>2122</v>
      </c>
      <c r="N88" s="193" t="str">
        <f>VLOOKUP(B88,'HECVAT - Full | Vendor Response'!A:E,3,FALSE)</f>
        <v>Yes</v>
      </c>
      <c r="O88" s="193" t="str">
        <f>IF(LEN(VLOOKUP(B88,'Analyst Report'!$A:$I,7,FALSE))= 0,"",VLOOKUP(B88,'Analyst Report'!$A:$I,7,FALSE))</f>
        <v/>
      </c>
      <c r="P88" s="193">
        <f t="shared" si="7"/>
        <v>1</v>
      </c>
      <c r="Q88" s="193">
        <v>20</v>
      </c>
      <c r="R88" s="193">
        <f>IF(LEN(VLOOKUP(B88,'Analyst Report'!$A$31:$I$288,9,FALSE))=0,VLOOKUP(B88,'Analyst Report'!$A$31:$I$288,8,FALSE),VLOOKUP(B88,'Analyst Report'!$A$31:$I$288,9,FALSE))</f>
        <v>20</v>
      </c>
      <c r="S88" s="193">
        <f t="shared" si="10"/>
        <v>20</v>
      </c>
      <c r="T88" s="193">
        <f t="shared" si="8"/>
        <v>20</v>
      </c>
      <c r="U88" s="192" t="s">
        <v>60</v>
      </c>
      <c r="V88" s="192" t="s">
        <v>60</v>
      </c>
      <c r="W88" s="192" t="s">
        <v>60</v>
      </c>
      <c r="X88" s="192" t="s">
        <v>60</v>
      </c>
      <c r="Y88" s="192" t="s">
        <v>60</v>
      </c>
      <c r="Z88" s="192" t="s">
        <v>60</v>
      </c>
      <c r="AA88" s="192" t="s">
        <v>60</v>
      </c>
      <c r="AB88" s="192" t="s">
        <v>60</v>
      </c>
    </row>
    <row r="89" spans="1:28" ht="114" x14ac:dyDescent="0.2">
      <c r="A89" s="200">
        <f t="shared" si="11"/>
        <v>72</v>
      </c>
      <c r="B89" s="207" t="s">
        <v>127</v>
      </c>
      <c r="C89" s="201" t="s">
        <v>3000</v>
      </c>
      <c r="D89" s="201">
        <f>VLOOKUP(B89,'HECVAT - Full | Vendor Response'!A$4:D$320,4,FALSE)</f>
        <v>0</v>
      </c>
      <c r="E89" s="194" t="s">
        <v>60</v>
      </c>
      <c r="F89" s="194" t="s">
        <v>2319</v>
      </c>
      <c r="G89" s="194" t="s">
        <v>2320</v>
      </c>
      <c r="H89" s="206" t="s">
        <v>3001</v>
      </c>
      <c r="I89" s="206" t="s">
        <v>2321</v>
      </c>
      <c r="J89" s="195" t="str">
        <f t="shared" si="9"/>
        <v>FALSE</v>
      </c>
      <c r="K89" s="204">
        <f>IF(N$78="2",1,0)</f>
        <v>0</v>
      </c>
      <c r="L89" s="195" t="s">
        <v>115</v>
      </c>
      <c r="M89" s="193" t="s">
        <v>2122</v>
      </c>
      <c r="N89" s="193">
        <f>VLOOKUP(B89,'HECVAT - Full | Vendor Response'!A:E,3,FALSE)</f>
        <v>0</v>
      </c>
      <c r="O89" s="193" t="str">
        <f>IF(LEN(VLOOKUP(B89,'Analyst Report'!$A:$I,7,FALSE))= 0,"",VLOOKUP(B89,'Analyst Report'!$A:$I,7,FALSE))</f>
        <v/>
      </c>
      <c r="P89" s="193">
        <f t="shared" si="7"/>
        <v>0</v>
      </c>
      <c r="Q89" s="193">
        <v>15</v>
      </c>
      <c r="R89" s="193">
        <f>IF(LEN(VLOOKUP(B89,'Analyst Report'!$A$31:$I$288,9,FALSE))=0,VLOOKUP(B89,'Analyst Report'!$A$31:$I$288,8,FALSE),VLOOKUP(B89,'Analyst Report'!$A$31:$I$288,9,FALSE))</f>
        <v>15</v>
      </c>
      <c r="S89" s="193">
        <f t="shared" si="10"/>
        <v>0</v>
      </c>
      <c r="T89" s="193">
        <f t="shared" si="8"/>
        <v>0</v>
      </c>
      <c r="U89" s="192" t="s">
        <v>60</v>
      </c>
      <c r="V89" s="192" t="s">
        <v>60</v>
      </c>
      <c r="W89" s="192" t="s">
        <v>60</v>
      </c>
      <c r="X89" s="192" t="s">
        <v>60</v>
      </c>
      <c r="Y89" s="192" t="s">
        <v>60</v>
      </c>
      <c r="Z89" s="192" t="s">
        <v>60</v>
      </c>
      <c r="AA89" s="192" t="s">
        <v>60</v>
      </c>
      <c r="AB89" s="192" t="s">
        <v>60</v>
      </c>
    </row>
    <row r="90" spans="1:28" ht="92.1" customHeight="1" x14ac:dyDescent="0.2">
      <c r="A90" s="200">
        <f t="shared" si="11"/>
        <v>73</v>
      </c>
      <c r="B90" s="207" t="s">
        <v>128</v>
      </c>
      <c r="C90" s="201" t="s">
        <v>2322</v>
      </c>
      <c r="D90" s="201" t="str">
        <f>VLOOKUP(B90,'HECVAT - Full | Vendor Response'!A$4:D$320,4,FALSE)</f>
        <v>CourseLeaf will log out any user that has been logged in for more than 24 hours.</v>
      </c>
      <c r="E90" s="194" t="s">
        <v>60</v>
      </c>
      <c r="F90" s="194" t="s">
        <v>2323</v>
      </c>
      <c r="G90" s="194" t="s">
        <v>2324</v>
      </c>
      <c r="H90" s="206" t="s">
        <v>2325</v>
      </c>
      <c r="I90" s="206" t="s">
        <v>2326</v>
      </c>
      <c r="J90" s="195" t="str">
        <f t="shared" si="9"/>
        <v>FALSE</v>
      </c>
      <c r="K90" s="204">
        <v>1</v>
      </c>
      <c r="L90" s="195" t="s">
        <v>115</v>
      </c>
      <c r="M90" s="193" t="s">
        <v>2122</v>
      </c>
      <c r="N90" s="193" t="str">
        <f>VLOOKUP(B90,'HECVAT - Full | Vendor Response'!A:E,3,FALSE)</f>
        <v>Yes</v>
      </c>
      <c r="O90" s="193" t="str">
        <f>IF(LEN(VLOOKUP(B90,'Analyst Report'!$A:$I,7,FALSE))= 0,"",VLOOKUP(B90,'Analyst Report'!$A:$I,7,FALSE))</f>
        <v/>
      </c>
      <c r="P90" s="193">
        <f t="shared" si="7"/>
        <v>1</v>
      </c>
      <c r="Q90" s="193">
        <v>15</v>
      </c>
      <c r="R90" s="193">
        <f>IF(LEN(VLOOKUP(B90,'Analyst Report'!$A$31:$I$288,9,FALSE))=0,VLOOKUP(B90,'Analyst Report'!$A$31:$I$288,8,FALSE),VLOOKUP(B90,'Analyst Report'!$A$31:$I$288,9,FALSE))</f>
        <v>15</v>
      </c>
      <c r="S90" s="193">
        <f t="shared" si="10"/>
        <v>15</v>
      </c>
      <c r="T90" s="193">
        <f t="shared" si="8"/>
        <v>15</v>
      </c>
      <c r="U90" s="192" t="s">
        <v>60</v>
      </c>
      <c r="V90" s="192" t="s">
        <v>60</v>
      </c>
      <c r="W90" s="192" t="s">
        <v>60</v>
      </c>
      <c r="X90" s="192" t="s">
        <v>60</v>
      </c>
      <c r="Y90" s="192" t="s">
        <v>60</v>
      </c>
      <c r="Z90" s="192" t="s">
        <v>60</v>
      </c>
      <c r="AA90" s="192" t="s">
        <v>60</v>
      </c>
      <c r="AB90" s="192" t="s">
        <v>60</v>
      </c>
    </row>
    <row r="91" spans="1:28" ht="142.5" x14ac:dyDescent="0.2">
      <c r="A91" s="200">
        <f t="shared" si="11"/>
        <v>74</v>
      </c>
      <c r="B91" s="207" t="s">
        <v>129</v>
      </c>
      <c r="C91" s="211" t="s">
        <v>3002</v>
      </c>
      <c r="D91" s="201">
        <f>VLOOKUP(B91,'HECVAT - Full | Vendor Response'!A$4:D$320,4,FALSE)</f>
        <v>0</v>
      </c>
      <c r="E91" s="219" t="s">
        <v>60</v>
      </c>
      <c r="F91" s="219" t="s">
        <v>60</v>
      </c>
      <c r="G91" s="219" t="s">
        <v>3003</v>
      </c>
      <c r="H91" s="206" t="s">
        <v>3004</v>
      </c>
      <c r="I91" s="206" t="s">
        <v>2327</v>
      </c>
      <c r="J91" s="195" t="str">
        <f t="shared" si="9"/>
        <v>TRUE</v>
      </c>
      <c r="K91" s="204">
        <v>1</v>
      </c>
      <c r="L91" s="195" t="s">
        <v>115</v>
      </c>
      <c r="M91" s="193" t="s">
        <v>2126</v>
      </c>
      <c r="N91" s="193" t="str">
        <f>VLOOKUP(B91,'HECVAT - Full | Vendor Response'!A:E,3,FALSE)</f>
        <v>No</v>
      </c>
      <c r="O91" s="193" t="str">
        <f>IF(LEN(VLOOKUP(B91,'Analyst Report'!$A:$I,7,FALSE))= 0,"",VLOOKUP(B91,'Analyst Report'!$A:$I,7,FALSE))</f>
        <v/>
      </c>
      <c r="P91" s="193">
        <f t="shared" si="7"/>
        <v>1</v>
      </c>
      <c r="Q91" s="193">
        <v>25</v>
      </c>
      <c r="R91" s="193">
        <f>IF(LEN(VLOOKUP(B91,'Analyst Report'!$A$31:$I$288,9,FALSE))=0,VLOOKUP(B91,'Analyst Report'!$A$31:$I$288,8,FALSE),VLOOKUP(B91,'Analyst Report'!$A$31:$I$288,9,FALSE))</f>
        <v>25</v>
      </c>
      <c r="S91" s="193">
        <f t="shared" si="10"/>
        <v>25</v>
      </c>
      <c r="T91" s="193">
        <f t="shared" si="8"/>
        <v>25</v>
      </c>
      <c r="U91" s="192" t="s">
        <v>60</v>
      </c>
      <c r="V91" s="192" t="s">
        <v>60</v>
      </c>
      <c r="W91" s="192" t="s">
        <v>60</v>
      </c>
      <c r="X91" s="192" t="s">
        <v>60</v>
      </c>
      <c r="Y91" s="192" t="s">
        <v>60</v>
      </c>
      <c r="Z91" s="192" t="s">
        <v>60</v>
      </c>
      <c r="AA91" s="192" t="s">
        <v>60</v>
      </c>
      <c r="AB91" s="192" t="s">
        <v>60</v>
      </c>
    </row>
    <row r="92" spans="1:28" ht="85.5" x14ac:dyDescent="0.2">
      <c r="A92" s="200">
        <f t="shared" si="11"/>
        <v>75</v>
      </c>
      <c r="B92" s="207" t="s">
        <v>130</v>
      </c>
      <c r="C92" s="211" t="s">
        <v>2328</v>
      </c>
      <c r="D92" s="201">
        <f>VLOOKUP(B92,'HECVAT - Full | Vendor Response'!A$4:D$320,4,FALSE)</f>
        <v>0</v>
      </c>
      <c r="E92" s="219" t="s">
        <v>60</v>
      </c>
      <c r="F92" s="219" t="s">
        <v>60</v>
      </c>
      <c r="G92" s="219" t="s">
        <v>3005</v>
      </c>
      <c r="H92" s="206" t="s">
        <v>3006</v>
      </c>
      <c r="I92" s="206" t="s">
        <v>2329</v>
      </c>
      <c r="J92" s="195" t="str">
        <f t="shared" si="9"/>
        <v>TRUE</v>
      </c>
      <c r="K92" s="204">
        <v>1</v>
      </c>
      <c r="L92" s="195" t="s">
        <v>115</v>
      </c>
      <c r="M92" s="193" t="s">
        <v>2126</v>
      </c>
      <c r="N92" s="193" t="str">
        <f>VLOOKUP(B92,'HECVAT - Full | Vendor Response'!A:E,3,FALSE)</f>
        <v>No</v>
      </c>
      <c r="O92" s="193" t="str">
        <f>IF(LEN(VLOOKUP(B92,'Analyst Report'!$A:$I,7,FALSE))= 0,"",VLOOKUP(B92,'Analyst Report'!$A:$I,7,FALSE))</f>
        <v/>
      </c>
      <c r="P92" s="193">
        <f t="shared" si="7"/>
        <v>1</v>
      </c>
      <c r="Q92" s="193">
        <v>25</v>
      </c>
      <c r="R92" s="193">
        <f>IF(LEN(VLOOKUP(B92,'Analyst Report'!$A$31:$I$288,9,FALSE))=0,VLOOKUP(B92,'Analyst Report'!$A$31:$I$288,8,FALSE),VLOOKUP(B92,'Analyst Report'!$A$31:$I$288,9,FALSE))</f>
        <v>25</v>
      </c>
      <c r="S92" s="193">
        <f t="shared" si="10"/>
        <v>25</v>
      </c>
      <c r="T92" s="193">
        <f t="shared" si="8"/>
        <v>25</v>
      </c>
      <c r="U92" s="192" t="s">
        <v>60</v>
      </c>
      <c r="V92" s="192" t="s">
        <v>60</v>
      </c>
      <c r="W92" s="192" t="s">
        <v>60</v>
      </c>
      <c r="X92" s="192" t="s">
        <v>60</v>
      </c>
      <c r="Y92" s="192" t="s">
        <v>60</v>
      </c>
      <c r="Z92" s="192" t="s">
        <v>60</v>
      </c>
      <c r="AA92" s="192" t="s">
        <v>60</v>
      </c>
      <c r="AB92" s="192" t="s">
        <v>60</v>
      </c>
    </row>
    <row r="93" spans="1:28" ht="210.95" customHeight="1" x14ac:dyDescent="0.2">
      <c r="A93" s="200">
        <f t="shared" si="11"/>
        <v>76</v>
      </c>
      <c r="B93" s="207" t="s">
        <v>131</v>
      </c>
      <c r="C93" s="201" t="s">
        <v>2330</v>
      </c>
      <c r="D93" s="201" t="str">
        <f>VLOOKUP(B93,'HECVAT - Full | Vendor Response'!A$4:D$320,4,FALSE)</f>
        <v xml:space="preserve">Authentication is performed at the institution's Identity Management system. CourseLeaf will use your existing campus login credentials. </v>
      </c>
      <c r="E93" s="219" t="s">
        <v>60</v>
      </c>
      <c r="F93" s="219" t="s">
        <v>2331</v>
      </c>
      <c r="G93" s="219" t="s">
        <v>3007</v>
      </c>
      <c r="H93" s="206" t="s">
        <v>3008</v>
      </c>
      <c r="I93" s="206" t="s">
        <v>2332</v>
      </c>
      <c r="J93" s="195" t="str">
        <f t="shared" si="9"/>
        <v>FALSE</v>
      </c>
      <c r="K93" s="204">
        <v>1</v>
      </c>
      <c r="L93" s="195" t="s">
        <v>115</v>
      </c>
      <c r="M93" s="193" t="s">
        <v>2122</v>
      </c>
      <c r="N93" s="193" t="str">
        <f>VLOOKUP(B93,'HECVAT - Full | Vendor Response'!A:E,3,FALSE)</f>
        <v>Yes</v>
      </c>
      <c r="O93" s="193" t="str">
        <f>IF(LEN(VLOOKUP(B93,'Analyst Report'!$A:$I,7,FALSE))= 0,"",VLOOKUP(B93,'Analyst Report'!$A:$I,7,FALSE))</f>
        <v/>
      </c>
      <c r="P93" s="193">
        <f t="shared" si="7"/>
        <v>1</v>
      </c>
      <c r="Q93" s="193">
        <v>20</v>
      </c>
      <c r="R93" s="193">
        <f>IF(LEN(VLOOKUP(B93,'Analyst Report'!$A$31:$I$288,9,FALSE))=0,VLOOKUP(B93,'Analyst Report'!$A$31:$I$288,8,FALSE),VLOOKUP(B93,'Analyst Report'!$A$31:$I$288,9,FALSE))</f>
        <v>20</v>
      </c>
      <c r="S93" s="193">
        <f t="shared" si="10"/>
        <v>20</v>
      </c>
      <c r="T93" s="193">
        <f t="shared" si="8"/>
        <v>20</v>
      </c>
      <c r="U93" s="192" t="s">
        <v>60</v>
      </c>
      <c r="V93" s="192" t="s">
        <v>60</v>
      </c>
      <c r="W93" s="192" t="s">
        <v>60</v>
      </c>
      <c r="X93" s="192" t="s">
        <v>60</v>
      </c>
      <c r="Y93" s="192" t="s">
        <v>60</v>
      </c>
      <c r="Z93" s="192" t="s">
        <v>60</v>
      </c>
      <c r="AA93" s="192" t="s">
        <v>60</v>
      </c>
      <c r="AB93" s="192" t="s">
        <v>60</v>
      </c>
    </row>
    <row r="94" spans="1:28" ht="185.25" x14ac:dyDescent="0.2">
      <c r="A94" s="200">
        <f t="shared" si="11"/>
        <v>77</v>
      </c>
      <c r="B94" s="207" t="s">
        <v>132</v>
      </c>
      <c r="C94" s="201" t="s">
        <v>3009</v>
      </c>
      <c r="D94" s="201" t="str">
        <f>VLOOKUP(B94,'HECVAT - Full | Vendor Response'!A$4:D$320,4,FALSE)</f>
        <v>Audit logs include login, logout, detail on actions performed, the source IP address.</v>
      </c>
      <c r="E94" s="219" t="s">
        <v>60</v>
      </c>
      <c r="F94" s="219" t="s">
        <v>2333</v>
      </c>
      <c r="G94" s="219" t="s">
        <v>60</v>
      </c>
      <c r="H94" s="206" t="s">
        <v>2334</v>
      </c>
      <c r="I94" s="206" t="s">
        <v>2335</v>
      </c>
      <c r="J94" s="195" t="str">
        <f>IF(S94&gt;20,"TRUE","FALSE")</f>
        <v>TRUE</v>
      </c>
      <c r="K94" s="204">
        <v>1</v>
      </c>
      <c r="L94" s="195" t="s">
        <v>115</v>
      </c>
      <c r="M94" s="193" t="s">
        <v>2122</v>
      </c>
      <c r="N94" s="193" t="str">
        <f>VLOOKUP(B94,'HECVAT - Full | Vendor Response'!A:E,3,FALSE)</f>
        <v>Yes</v>
      </c>
      <c r="O94" s="193" t="str">
        <f>IF(LEN(VLOOKUP(B94,'Analyst Report'!$A:$I,7,FALSE))= 0,"",VLOOKUP(B94,'Analyst Report'!$A:$I,7,FALSE))</f>
        <v/>
      </c>
      <c r="P94" s="193">
        <f>IF((O94=""),(IF(ISNUMBER(FIND(M94,N94)), 1, 0)),(IF(ISNUMBER(FIND(M94,O94)), 1, 0)))</f>
        <v>1</v>
      </c>
      <c r="Q94" s="193">
        <v>25</v>
      </c>
      <c r="R94" s="193">
        <f>IF(LEN(VLOOKUP(B94,'Analyst Report'!$A$31:$I$288,9,FALSE))=0,VLOOKUP(B94,'Analyst Report'!$A$31:$I$288,8,FALSE),VLOOKUP(B94,'Analyst Report'!$A$31:$I$288,9,FALSE))</f>
        <v>25</v>
      </c>
      <c r="S94" s="193">
        <f>(IF((ISNUMBER(R94)),R94,Q94))*K94</f>
        <v>25</v>
      </c>
      <c r="T94" s="193">
        <f>P94*S94</f>
        <v>25</v>
      </c>
      <c r="U94" s="192" t="s">
        <v>60</v>
      </c>
      <c r="V94" s="192" t="s">
        <v>60</v>
      </c>
      <c r="W94" s="192" t="s">
        <v>60</v>
      </c>
      <c r="X94" s="192" t="s">
        <v>60</v>
      </c>
      <c r="Y94" s="192" t="s">
        <v>60</v>
      </c>
      <c r="Z94" s="192" t="s">
        <v>60</v>
      </c>
      <c r="AA94" s="192" t="s">
        <v>60</v>
      </c>
      <c r="AB94" s="192" t="s">
        <v>60</v>
      </c>
    </row>
    <row r="95" spans="1:28" ht="228" x14ac:dyDescent="0.2">
      <c r="A95" s="200">
        <f t="shared" si="11"/>
        <v>78</v>
      </c>
      <c r="B95" s="207" t="s">
        <v>133</v>
      </c>
      <c r="C95" s="201" t="s">
        <v>3010</v>
      </c>
      <c r="D95" s="201">
        <f>VLOOKUP(B95,'HECVAT - Full | Vendor Response'!A$4:D$320,4,FALSE)</f>
        <v>0</v>
      </c>
      <c r="E95" s="219" t="s">
        <v>2336</v>
      </c>
      <c r="F95" s="219" t="s">
        <v>60</v>
      </c>
      <c r="G95" s="219" t="s">
        <v>60</v>
      </c>
      <c r="H95" s="206" t="s">
        <v>3011</v>
      </c>
      <c r="I95" s="206" t="s">
        <v>2335</v>
      </c>
      <c r="J95" s="195"/>
      <c r="K95" s="204">
        <v>1</v>
      </c>
      <c r="L95" s="195" t="s">
        <v>115</v>
      </c>
      <c r="M95" s="193" t="s">
        <v>2122</v>
      </c>
      <c r="N95" s="193"/>
      <c r="O95" s="193" t="str">
        <f>IF(LEN(VLOOKUP(B95,'Analyst Report'!$A:$I,7,FALSE))= 0,"",VLOOKUP(B95,'Analyst Report'!$A:$I,7,FALSE))</f>
        <v/>
      </c>
      <c r="P95" s="193">
        <f>IF((O95=""),(IF(ISNUMBER(FIND(M95,N95)), 1, 0)),(IF(ISNUMBER(FIND(M95,O95)), 1, 0)))</f>
        <v>0</v>
      </c>
      <c r="Q95" s="193">
        <v>25</v>
      </c>
      <c r="R95" s="193">
        <f>IF(LEN(VLOOKUP(B95,'Analyst Report'!$A$31:$I$288,9,FALSE))=0,VLOOKUP(B95,'Analyst Report'!$A$31:$I$288,8,FALSE),VLOOKUP(B95,'Analyst Report'!$A$31:$I$288,9,FALSE))</f>
        <v>25</v>
      </c>
      <c r="S95" s="193">
        <f>(IF((ISNUMBER(R95)),R95,Q95))*K95</f>
        <v>25</v>
      </c>
      <c r="T95" s="193">
        <f>P95*S95</f>
        <v>0</v>
      </c>
      <c r="U95" s="192" t="s">
        <v>60</v>
      </c>
      <c r="V95" s="192" t="s">
        <v>60</v>
      </c>
      <c r="W95" s="192" t="s">
        <v>60</v>
      </c>
      <c r="X95" s="192" t="s">
        <v>60</v>
      </c>
      <c r="Y95" s="192" t="s">
        <v>60</v>
      </c>
      <c r="Z95" s="192" t="s">
        <v>60</v>
      </c>
      <c r="AA95" s="192" t="s">
        <v>60</v>
      </c>
      <c r="AB95" s="192" t="s">
        <v>60</v>
      </c>
    </row>
    <row r="96" spans="1:28" ht="171" x14ac:dyDescent="0.2">
      <c r="A96" s="200">
        <f t="shared" si="11"/>
        <v>79</v>
      </c>
      <c r="B96" s="207" t="s">
        <v>134</v>
      </c>
      <c r="C96" s="201" t="s">
        <v>2337</v>
      </c>
      <c r="D96" s="201">
        <f>VLOOKUP(B96,'HECVAT - Full | Vendor Response'!A$4:D$320,4,FALSE)</f>
        <v>0</v>
      </c>
      <c r="E96" s="219" t="s">
        <v>2338</v>
      </c>
      <c r="F96" s="219" t="s">
        <v>60</v>
      </c>
      <c r="G96" s="219" t="s">
        <v>60</v>
      </c>
      <c r="H96" s="206" t="s">
        <v>3012</v>
      </c>
      <c r="I96" s="206" t="s">
        <v>2339</v>
      </c>
      <c r="J96" s="195"/>
      <c r="K96" s="204">
        <v>1</v>
      </c>
      <c r="L96" s="195" t="s">
        <v>115</v>
      </c>
      <c r="M96" s="193" t="s">
        <v>2122</v>
      </c>
      <c r="N96" s="193"/>
      <c r="O96" s="193" t="str">
        <f>IF(LEN(VLOOKUP(B96,'Analyst Report'!$A:$I,7,FALSE))= 0,"",VLOOKUP(B96,'Analyst Report'!$A:$I,7,FALSE))</f>
        <v/>
      </c>
      <c r="P96" s="193">
        <f>IF((O96=""),(IF(ISNUMBER(FIND(M96,N96)), 1, 0)),(IF(ISNUMBER(FIND(M96,O96)), 1, 0)))</f>
        <v>0</v>
      </c>
      <c r="Q96" s="193">
        <v>25</v>
      </c>
      <c r="R96" s="193">
        <f>IF(LEN(VLOOKUP(B96,'Analyst Report'!$A$31:$I$288,9,FALSE))=0,VLOOKUP(B96,'Analyst Report'!$A$31:$I$288,8,FALSE),VLOOKUP(B96,'Analyst Report'!$A$31:$I$288,9,FALSE))</f>
        <v>25</v>
      </c>
      <c r="S96" s="193">
        <f>(IF((ISNUMBER(R96)),R96,Q96))*K96</f>
        <v>25</v>
      </c>
      <c r="T96" s="193">
        <f>P96*S96</f>
        <v>0</v>
      </c>
      <c r="U96" s="192" t="s">
        <v>60</v>
      </c>
      <c r="V96" s="192" t="s">
        <v>60</v>
      </c>
      <c r="W96" s="192" t="s">
        <v>60</v>
      </c>
      <c r="X96" s="192" t="s">
        <v>60</v>
      </c>
      <c r="Y96" s="192" t="s">
        <v>60</v>
      </c>
      <c r="Z96" s="192" t="s">
        <v>60</v>
      </c>
      <c r="AA96" s="192" t="s">
        <v>60</v>
      </c>
      <c r="AB96" s="192" t="s">
        <v>60</v>
      </c>
    </row>
    <row r="97" spans="1:28" ht="256.5" x14ac:dyDescent="0.2">
      <c r="A97" s="200">
        <f t="shared" si="11"/>
        <v>80</v>
      </c>
      <c r="B97" s="207" t="s">
        <v>135</v>
      </c>
      <c r="C97" s="201" t="s">
        <v>2340</v>
      </c>
      <c r="D97" s="201" t="str">
        <f>VLOOKUP(B97,'HECVAT - Full | Vendor Response'!A$4:D$320,4,TRUE)</f>
        <v xml:space="preserve">Leepfrog maintains a detailed DR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v>
      </c>
      <c r="E97" s="219" t="s">
        <v>60</v>
      </c>
      <c r="F97" s="219" t="s">
        <v>2341</v>
      </c>
      <c r="G97" s="194" t="s">
        <v>2342</v>
      </c>
      <c r="H97" s="206" t="s">
        <v>3013</v>
      </c>
      <c r="I97" s="206" t="s">
        <v>2343</v>
      </c>
      <c r="J97" s="195" t="str">
        <f t="shared" si="9"/>
        <v>FALSE</v>
      </c>
      <c r="K97" s="204">
        <f>IF(N$20="Yes",1,0)</f>
        <v>1</v>
      </c>
      <c r="L97" s="195" t="s">
        <v>2344</v>
      </c>
      <c r="M97" s="193" t="s">
        <v>2122</v>
      </c>
      <c r="N97" s="193" t="str">
        <f>VLOOKUP(B97,'HECVAT - Full | Vendor Response'!A:E,3,FALSE)</f>
        <v>Yes</v>
      </c>
      <c r="O97" s="193" t="str">
        <f>IF(LEN(VLOOKUP(B97,'Analyst Report'!$A:$I,7,FALSE))= 0,"",VLOOKUP(B97,'Analyst Report'!$A:$I,7,FALSE))</f>
        <v/>
      </c>
      <c r="P97" s="193">
        <f t="shared" si="7"/>
        <v>1</v>
      </c>
      <c r="Q97" s="193">
        <v>20</v>
      </c>
      <c r="R97" s="193">
        <f>IF(LEN(VLOOKUP(B97,'Analyst Report'!$A$31:$I$288,9,FALSE))=0,VLOOKUP(B97,'Analyst Report'!$A$31:$I$288,8,FALSE),VLOOKUP(B97,'Analyst Report'!$A$31:$I$288,9,FALSE))</f>
        <v>20</v>
      </c>
      <c r="S97" s="193">
        <f t="shared" si="10"/>
        <v>20</v>
      </c>
      <c r="T97" s="193">
        <f t="shared" si="8"/>
        <v>20</v>
      </c>
      <c r="U97" s="192" t="s">
        <v>60</v>
      </c>
      <c r="V97" s="192" t="s">
        <v>60</v>
      </c>
      <c r="W97" s="192" t="s">
        <v>60</v>
      </c>
      <c r="X97" s="192" t="s">
        <v>60</v>
      </c>
      <c r="Y97" s="192" t="s">
        <v>60</v>
      </c>
      <c r="Z97" s="192" t="s">
        <v>60</v>
      </c>
      <c r="AA97" s="192" t="s">
        <v>60</v>
      </c>
      <c r="AB97" s="192" t="s">
        <v>60</v>
      </c>
    </row>
    <row r="98" spans="1:28" ht="128.25" x14ac:dyDescent="0.2">
      <c r="A98" s="200">
        <f t="shared" si="11"/>
        <v>81</v>
      </c>
      <c r="B98" s="207" t="s">
        <v>136</v>
      </c>
      <c r="C98" s="201" t="s">
        <v>2345</v>
      </c>
      <c r="D98" s="201" t="str">
        <f>VLOOKUP(B98,'HECVAT - Full | Vendor Response'!A$4:D$320,4,TRUE)</f>
        <v xml:space="preserve">Leepfrog maintains a dedicated escalation email address which serves as a way for clients to direct urgent support issues to support management for resolution. </v>
      </c>
      <c r="E98" s="219" t="s">
        <v>60</v>
      </c>
      <c r="F98" s="219" t="s">
        <v>2346</v>
      </c>
      <c r="G98" s="219" t="s">
        <v>3014</v>
      </c>
      <c r="H98" s="206" t="s">
        <v>2347</v>
      </c>
      <c r="I98" s="206" t="s">
        <v>2348</v>
      </c>
      <c r="J98" s="195" t="str">
        <f t="shared" si="9"/>
        <v>FALSE</v>
      </c>
      <c r="K98" s="204">
        <f t="shared" ref="K98:K106" si="12">IF(N$20="Yes",1,0)</f>
        <v>1</v>
      </c>
      <c r="L98" s="195" t="s">
        <v>2344</v>
      </c>
      <c r="M98" s="193" t="s">
        <v>2122</v>
      </c>
      <c r="N98" s="193" t="str">
        <f>VLOOKUP(B98,'HECVAT - Full | Vendor Response'!A:E,3,FALSE)</f>
        <v>Yes</v>
      </c>
      <c r="O98" s="193" t="str">
        <f>IF(LEN(VLOOKUP(B98,'Analyst Report'!$A:$I,7,FALSE))= 0,"",VLOOKUP(B98,'Analyst Report'!$A:$I,7,FALSE))</f>
        <v/>
      </c>
      <c r="P98" s="193">
        <f t="shared" si="7"/>
        <v>1</v>
      </c>
      <c r="Q98" s="193">
        <v>20</v>
      </c>
      <c r="R98" s="193">
        <f>IF(LEN(VLOOKUP(B98,'Analyst Report'!$A$31:$I$288,9,FALSE))=0,VLOOKUP(B98,'Analyst Report'!$A$31:$I$288,8,FALSE),VLOOKUP(B98,'Analyst Report'!$A$31:$I$288,9,FALSE))</f>
        <v>20</v>
      </c>
      <c r="S98" s="193">
        <f t="shared" si="10"/>
        <v>20</v>
      </c>
      <c r="T98" s="193">
        <f t="shared" si="8"/>
        <v>20</v>
      </c>
      <c r="U98" s="192" t="s">
        <v>60</v>
      </c>
      <c r="V98" s="192" t="s">
        <v>60</v>
      </c>
      <c r="W98" s="192" t="s">
        <v>60</v>
      </c>
      <c r="X98" s="192" t="s">
        <v>60</v>
      </c>
      <c r="Y98" s="192" t="s">
        <v>60</v>
      </c>
      <c r="Z98" s="192" t="s">
        <v>60</v>
      </c>
      <c r="AA98" s="192" t="s">
        <v>60</v>
      </c>
      <c r="AB98" s="192" t="s">
        <v>60</v>
      </c>
    </row>
    <row r="99" spans="1:28" ht="285" x14ac:dyDescent="0.2">
      <c r="A99" s="200">
        <f t="shared" si="11"/>
        <v>82</v>
      </c>
      <c r="B99" s="207" t="s">
        <v>137</v>
      </c>
      <c r="C99" s="201" t="s">
        <v>2349</v>
      </c>
      <c r="D99" s="201" t="str">
        <f>VLOOKUP(B99,'HECVAT - Full | Vendor Response'!A$4:D$320,4,TRUE)</f>
        <v>Amazon AWS and Leepfrog both maintain incident and data breach notification policies. In the event of a data breach, Leepfrog would notify the affected client as soon as possible. Critical vulnerabilities are typically installed the same day, and often within hours. At this point any affected clients are made aware of the impacts of the incident to their business, as well as any steps Leepfrog has made to prevent this and other incidents in the future.</v>
      </c>
      <c r="E99" s="219" t="s">
        <v>60</v>
      </c>
      <c r="F99" s="219" t="s">
        <v>2350</v>
      </c>
      <c r="G99" s="219" t="s">
        <v>3015</v>
      </c>
      <c r="H99" s="206" t="s">
        <v>2347</v>
      </c>
      <c r="I99" s="206" t="s">
        <v>2348</v>
      </c>
      <c r="J99" s="195" t="str">
        <f t="shared" si="9"/>
        <v>TRUE</v>
      </c>
      <c r="K99" s="204">
        <f t="shared" si="12"/>
        <v>1</v>
      </c>
      <c r="L99" s="195" t="s">
        <v>2344</v>
      </c>
      <c r="M99" s="193" t="s">
        <v>2122</v>
      </c>
      <c r="N99" s="193" t="str">
        <f>VLOOKUP(B99,'HECVAT - Full | Vendor Response'!A:E,3,FALSE)</f>
        <v>Yes</v>
      </c>
      <c r="O99" s="193" t="str">
        <f>IF(LEN(VLOOKUP(B99,'Analyst Report'!$A:$I,7,FALSE))= 0,"",VLOOKUP(B99,'Analyst Report'!$A:$I,7,FALSE))</f>
        <v/>
      </c>
      <c r="P99" s="193">
        <f t="shared" si="7"/>
        <v>1</v>
      </c>
      <c r="Q99" s="193">
        <v>25</v>
      </c>
      <c r="R99" s="193">
        <f>IF(LEN(VLOOKUP(B99,'Analyst Report'!$A$31:$I$288,9,FALSE))=0,VLOOKUP(B99,'Analyst Report'!$A$31:$I$288,8,FALSE),VLOOKUP(B99,'Analyst Report'!$A$31:$I$288,9,FALSE))</f>
        <v>25</v>
      </c>
      <c r="S99" s="193">
        <f t="shared" si="10"/>
        <v>25</v>
      </c>
      <c r="T99" s="193">
        <f t="shared" si="8"/>
        <v>25</v>
      </c>
      <c r="U99" s="192" t="s">
        <v>60</v>
      </c>
      <c r="V99" s="192" t="s">
        <v>60</v>
      </c>
      <c r="W99" s="192" t="s">
        <v>60</v>
      </c>
      <c r="X99" s="192" t="s">
        <v>60</v>
      </c>
      <c r="Y99" s="192" t="s">
        <v>60</v>
      </c>
      <c r="Z99" s="192" t="s">
        <v>60</v>
      </c>
      <c r="AA99" s="192" t="s">
        <v>60</v>
      </c>
      <c r="AB99" s="192" t="s">
        <v>60</v>
      </c>
    </row>
    <row r="100" spans="1:28" ht="142.5" x14ac:dyDescent="0.2">
      <c r="A100" s="200">
        <f t="shared" si="11"/>
        <v>83</v>
      </c>
      <c r="B100" s="207" t="s">
        <v>138</v>
      </c>
      <c r="C100" s="201" t="s">
        <v>2351</v>
      </c>
      <c r="D100" s="201" t="str">
        <f>VLOOKUP(B100,'HECVAT - Full | Vendor Response'!A$4:D$320,4,TRUE)</f>
        <v>Reviewed annually and updated as needed. Leepfrog performs a "dry run" simulation of a disaster twice a year.</v>
      </c>
      <c r="E100" s="219" t="s">
        <v>60</v>
      </c>
      <c r="F100" s="219" t="s">
        <v>2352</v>
      </c>
      <c r="G100" s="219" t="s">
        <v>3016</v>
      </c>
      <c r="H100" s="206" t="s">
        <v>2353</v>
      </c>
      <c r="I100" s="206" t="s">
        <v>2354</v>
      </c>
      <c r="J100" s="195" t="str">
        <f t="shared" si="9"/>
        <v>TRUE</v>
      </c>
      <c r="K100" s="204">
        <f t="shared" si="12"/>
        <v>1</v>
      </c>
      <c r="L100" s="195" t="s">
        <v>2344</v>
      </c>
      <c r="M100" s="193" t="s">
        <v>2122</v>
      </c>
      <c r="N100" s="193" t="str">
        <f>VLOOKUP(B100,'HECVAT - Full | Vendor Response'!A:E,3,FALSE)</f>
        <v>Yes</v>
      </c>
      <c r="O100" s="193" t="str">
        <f>IF(LEN(VLOOKUP(B100,'Analyst Report'!$A:$I,7,FALSE))= 0,"",VLOOKUP(B100,'Analyst Report'!$A:$I,7,FALSE))</f>
        <v/>
      </c>
      <c r="P100" s="193">
        <f t="shared" si="7"/>
        <v>1</v>
      </c>
      <c r="Q100" s="193">
        <v>25</v>
      </c>
      <c r="R100" s="193">
        <f>IF(LEN(VLOOKUP(B100,'Analyst Report'!$A$31:$I$288,9,FALSE))=0,VLOOKUP(B100,'Analyst Report'!$A$31:$I$288,8,FALSE),VLOOKUP(B100,'Analyst Report'!$A$31:$I$288,9,FALSE))</f>
        <v>25</v>
      </c>
      <c r="S100" s="193">
        <f t="shared" si="10"/>
        <v>25</v>
      </c>
      <c r="T100" s="193">
        <f t="shared" si="8"/>
        <v>25</v>
      </c>
      <c r="U100" s="192" t="s">
        <v>60</v>
      </c>
      <c r="V100" s="192" t="s">
        <v>60</v>
      </c>
      <c r="W100" s="192" t="s">
        <v>60</v>
      </c>
      <c r="X100" s="192" t="s">
        <v>60</v>
      </c>
      <c r="Y100" s="192" t="s">
        <v>60</v>
      </c>
      <c r="Z100" s="192" t="s">
        <v>60</v>
      </c>
      <c r="AA100" s="192" t="s">
        <v>60</v>
      </c>
      <c r="AB100" s="192" t="s">
        <v>60</v>
      </c>
    </row>
    <row r="101" spans="1:28" ht="185.25" x14ac:dyDescent="0.2">
      <c r="A101" s="200">
        <f t="shared" si="11"/>
        <v>84</v>
      </c>
      <c r="B101" s="207" t="s">
        <v>139</v>
      </c>
      <c r="C101" s="201" t="s">
        <v>2355</v>
      </c>
      <c r="D101" s="201" t="str">
        <f>VLOOKUP(B101,'HECVAT - Full | Vendor Response'!A$4:D$320,4,TRUE)</f>
        <v>Yes, our disaster recovery plan specifies particular roles that would undertake duties during a disaster incident.  These roles have specific responsibilities under the plan.</v>
      </c>
      <c r="E101" s="219" t="s">
        <v>60</v>
      </c>
      <c r="F101" s="219" t="s">
        <v>2356</v>
      </c>
      <c r="G101" s="219" t="s">
        <v>3017</v>
      </c>
      <c r="H101" s="206" t="s">
        <v>2357</v>
      </c>
      <c r="I101" s="206" t="s">
        <v>2358</v>
      </c>
      <c r="J101" s="195" t="str">
        <f t="shared" si="9"/>
        <v>FALSE</v>
      </c>
      <c r="K101" s="204">
        <f t="shared" si="12"/>
        <v>1</v>
      </c>
      <c r="L101" s="195" t="s">
        <v>2344</v>
      </c>
      <c r="M101" s="193" t="s">
        <v>2122</v>
      </c>
      <c r="N101" s="193" t="str">
        <f>VLOOKUP(B101,'HECVAT - Full | Vendor Response'!A:E,3,FALSE)</f>
        <v>Yes</v>
      </c>
      <c r="O101" s="193" t="str">
        <f>IF(LEN(VLOOKUP(B101,'Analyst Report'!$A:$I,7,FALSE))= 0,"",VLOOKUP(B101,'Analyst Report'!$A:$I,7,FALSE))</f>
        <v/>
      </c>
      <c r="P101" s="193">
        <f t="shared" si="7"/>
        <v>1</v>
      </c>
      <c r="Q101" s="193">
        <v>20</v>
      </c>
      <c r="R101" s="193">
        <f>IF(LEN(VLOOKUP(B101,'Analyst Report'!$A$31:$I$288,9,FALSE))=0,VLOOKUP(B101,'Analyst Report'!$A$31:$I$288,8,FALSE),VLOOKUP(B101,'Analyst Report'!$A$31:$I$288,9,FALSE))</f>
        <v>20</v>
      </c>
      <c r="S101" s="193">
        <f t="shared" si="10"/>
        <v>20</v>
      </c>
      <c r="T101" s="193">
        <f t="shared" si="8"/>
        <v>20</v>
      </c>
      <c r="U101" s="192" t="s">
        <v>60</v>
      </c>
      <c r="V101" s="192" t="s">
        <v>60</v>
      </c>
      <c r="W101" s="192" t="s">
        <v>60</v>
      </c>
      <c r="X101" s="192" t="s">
        <v>60</v>
      </c>
      <c r="Y101" s="192" t="s">
        <v>60</v>
      </c>
      <c r="Z101" s="192" t="s">
        <v>60</v>
      </c>
      <c r="AA101" s="192" t="s">
        <v>60</v>
      </c>
      <c r="AB101" s="192" t="s">
        <v>60</v>
      </c>
    </row>
    <row r="102" spans="1:28" ht="128.25" x14ac:dyDescent="0.2">
      <c r="A102" s="200">
        <f t="shared" si="11"/>
        <v>85</v>
      </c>
      <c r="B102" s="207" t="s">
        <v>140</v>
      </c>
      <c r="C102" s="201" t="s">
        <v>3018</v>
      </c>
      <c r="D102" s="201" t="str">
        <f>VLOOKUP(B102,'HECVAT - Full | Vendor Response'!A$4:D$320,4,TRUE)</f>
        <v>Yes, for those employees whose role is most critical in  the case of a crisis; bi-annual training and awareness activities are carried out.</v>
      </c>
      <c r="E102" s="219" t="s">
        <v>60</v>
      </c>
      <c r="F102" s="219" t="s">
        <v>2359</v>
      </c>
      <c r="G102" s="219" t="s">
        <v>3019</v>
      </c>
      <c r="H102" s="206" t="s">
        <v>3020</v>
      </c>
      <c r="I102" s="206" t="s">
        <v>2360</v>
      </c>
      <c r="J102" s="195" t="str">
        <f t="shared" si="9"/>
        <v>FALSE</v>
      </c>
      <c r="K102" s="204">
        <f t="shared" si="12"/>
        <v>1</v>
      </c>
      <c r="L102" s="195" t="s">
        <v>2344</v>
      </c>
      <c r="M102" s="193" t="s">
        <v>2122</v>
      </c>
      <c r="N102" s="193" t="str">
        <f>VLOOKUP(B102,'HECVAT - Full | Vendor Response'!A:E,3,FALSE)</f>
        <v>Yes</v>
      </c>
      <c r="O102" s="193" t="str">
        <f>IF(LEN(VLOOKUP(B102,'Analyst Report'!$A:$I,7,FALSE))= 0,"",VLOOKUP(B102,'Analyst Report'!$A:$I,7,FALSE))</f>
        <v/>
      </c>
      <c r="P102" s="193">
        <f t="shared" si="7"/>
        <v>1</v>
      </c>
      <c r="Q102" s="193">
        <v>20</v>
      </c>
      <c r="R102" s="193">
        <f>IF(LEN(VLOOKUP(B102,'Analyst Report'!$A$31:$I$288,9,FALSE))=0,VLOOKUP(B102,'Analyst Report'!$A$31:$I$288,8,FALSE),VLOOKUP(B102,'Analyst Report'!$A$31:$I$288,9,FALSE))</f>
        <v>20</v>
      </c>
      <c r="S102" s="193">
        <f t="shared" si="10"/>
        <v>20</v>
      </c>
      <c r="T102" s="193">
        <f t="shared" si="8"/>
        <v>20</v>
      </c>
      <c r="U102" s="192" t="s">
        <v>60</v>
      </c>
      <c r="V102" s="192" t="s">
        <v>60</v>
      </c>
      <c r="W102" s="192" t="s">
        <v>60</v>
      </c>
      <c r="X102" s="192" t="s">
        <v>60</v>
      </c>
      <c r="Y102" s="192" t="s">
        <v>60</v>
      </c>
      <c r="Z102" s="192" t="s">
        <v>60</v>
      </c>
      <c r="AA102" s="192" t="s">
        <v>60</v>
      </c>
      <c r="AB102" s="192" t="s">
        <v>60</v>
      </c>
    </row>
    <row r="103" spans="1:28" ht="156.75" x14ac:dyDescent="0.2">
      <c r="A103" s="200">
        <f t="shared" si="11"/>
        <v>86</v>
      </c>
      <c r="B103" s="207" t="s">
        <v>141</v>
      </c>
      <c r="C103" s="201" t="s">
        <v>2361</v>
      </c>
      <c r="D103" s="201" t="str">
        <f>VLOOKUP(B103,'HECVAT - Full | Vendor Response'!A$4:D$320,4,TRUE)</f>
        <v xml:space="preserve">The Leepfrog data center is located 7 miles away from our corporate office. </v>
      </c>
      <c r="E103" s="219" t="s">
        <v>60</v>
      </c>
      <c r="F103" s="219" t="s">
        <v>2362</v>
      </c>
      <c r="G103" s="219" t="s">
        <v>2363</v>
      </c>
      <c r="H103" s="206" t="s">
        <v>2364</v>
      </c>
      <c r="I103" s="206" t="s">
        <v>2365</v>
      </c>
      <c r="J103" s="195" t="str">
        <f t="shared" si="9"/>
        <v>FALSE</v>
      </c>
      <c r="K103" s="204">
        <f t="shared" si="12"/>
        <v>1</v>
      </c>
      <c r="L103" s="195" t="s">
        <v>2344</v>
      </c>
      <c r="M103" s="193" t="s">
        <v>2122</v>
      </c>
      <c r="N103" s="193" t="str">
        <f>VLOOKUP(B103,'HECVAT - Full | Vendor Response'!A:E,3,FALSE)</f>
        <v>Yes</v>
      </c>
      <c r="O103" s="193" t="str">
        <f>IF(LEN(VLOOKUP(B103,'Analyst Report'!$A:$I,7,FALSE))= 0,"",VLOOKUP(B103,'Analyst Report'!$A:$I,7,FALSE))</f>
        <v/>
      </c>
      <c r="P103" s="193">
        <f t="shared" si="7"/>
        <v>1</v>
      </c>
      <c r="Q103" s="193">
        <v>20</v>
      </c>
      <c r="R103" s="193">
        <f>IF(LEN(VLOOKUP(B103,'Analyst Report'!$A$31:$I$288,9,FALSE))=0,VLOOKUP(B103,'Analyst Report'!$A$31:$I$288,8,FALSE),VLOOKUP(B103,'Analyst Report'!$A$31:$I$288,9,FALSE))</f>
        <v>20</v>
      </c>
      <c r="S103" s="193">
        <f t="shared" si="10"/>
        <v>20</v>
      </c>
      <c r="T103" s="193">
        <f t="shared" si="8"/>
        <v>20</v>
      </c>
      <c r="U103" s="192" t="s">
        <v>60</v>
      </c>
      <c r="V103" s="192" t="s">
        <v>60</v>
      </c>
      <c r="W103" s="192" t="s">
        <v>60</v>
      </c>
      <c r="X103" s="192" t="s">
        <v>60</v>
      </c>
      <c r="Y103" s="192" t="s">
        <v>60</v>
      </c>
      <c r="Z103" s="192" t="s">
        <v>60</v>
      </c>
      <c r="AA103" s="192" t="s">
        <v>60</v>
      </c>
      <c r="AB103" s="192" t="s">
        <v>60</v>
      </c>
    </row>
    <row r="104" spans="1:28" ht="242.25" x14ac:dyDescent="0.2">
      <c r="A104" s="200">
        <f t="shared" si="11"/>
        <v>87</v>
      </c>
      <c r="B104" s="207" t="s">
        <v>142</v>
      </c>
      <c r="C104" s="201" t="s">
        <v>2366</v>
      </c>
      <c r="D104" s="201" t="str">
        <f>VLOOKUP(B104,'HECVAT - Full | Vendor Response'!A$4:D$320,4,TRUE)</f>
        <v xml:space="preserve">Leepfrog maintains a detailed disaster recovery plan and the process is tested twice per year in order to ensure correct configuration and operation in the event of facility loss. Because no amount of planning and redundancy can make any facility totally secure from catastrophic events, Leepfrog also utilizes off-site disaster recovery in Amazon Web Services.  </v>
      </c>
      <c r="E104" s="219" t="s">
        <v>60</v>
      </c>
      <c r="F104" s="219" t="s">
        <v>2367</v>
      </c>
      <c r="G104" s="219" t="s">
        <v>3021</v>
      </c>
      <c r="H104" s="206" t="s">
        <v>2368</v>
      </c>
      <c r="I104" s="206" t="s">
        <v>2354</v>
      </c>
      <c r="J104" s="195" t="str">
        <f t="shared" si="9"/>
        <v>FALSE</v>
      </c>
      <c r="K104" s="204">
        <f t="shared" si="12"/>
        <v>1</v>
      </c>
      <c r="L104" s="195" t="s">
        <v>2344</v>
      </c>
      <c r="M104" s="193" t="s">
        <v>2122</v>
      </c>
      <c r="N104" s="193" t="str">
        <f>VLOOKUP(B104,'HECVAT - Full | Vendor Response'!A:E,3,FALSE)</f>
        <v>Yes</v>
      </c>
      <c r="O104" s="193" t="str">
        <f>IF(LEN(VLOOKUP(B104,'Analyst Report'!$A:$I,7,FALSE))= 0,"",VLOOKUP(B104,'Analyst Report'!$A:$I,7,FALSE))</f>
        <v/>
      </c>
      <c r="P104" s="193">
        <f t="shared" si="7"/>
        <v>1</v>
      </c>
      <c r="Q104" s="193">
        <v>20</v>
      </c>
      <c r="R104" s="193">
        <f>IF(LEN(VLOOKUP(B104,'Analyst Report'!$A$31:$I$288,9,FALSE))=0,VLOOKUP(B104,'Analyst Report'!$A$31:$I$288,8,FALSE),VLOOKUP(B104,'Analyst Report'!$A$31:$I$288,9,FALSE))</f>
        <v>20</v>
      </c>
      <c r="S104" s="193">
        <f t="shared" si="10"/>
        <v>20</v>
      </c>
      <c r="T104" s="193">
        <f t="shared" si="8"/>
        <v>20</v>
      </c>
      <c r="U104" s="192" t="s">
        <v>60</v>
      </c>
      <c r="V104" s="192" t="s">
        <v>60</v>
      </c>
      <c r="W104" s="192" t="s">
        <v>60</v>
      </c>
      <c r="X104" s="192" t="s">
        <v>60</v>
      </c>
      <c r="Y104" s="192" t="s">
        <v>60</v>
      </c>
      <c r="Z104" s="192" t="s">
        <v>60</v>
      </c>
      <c r="AA104" s="192" t="s">
        <v>60</v>
      </c>
      <c r="AB104" s="192" t="s">
        <v>60</v>
      </c>
    </row>
    <row r="105" spans="1:28" ht="171" x14ac:dyDescent="0.2">
      <c r="A105" s="200">
        <f t="shared" si="11"/>
        <v>88</v>
      </c>
      <c r="B105" s="207" t="s">
        <v>143</v>
      </c>
      <c r="C105" s="201" t="s">
        <v>3022</v>
      </c>
      <c r="D105" s="201" t="str">
        <f>VLOOKUP(B105,'HECVAT - Full | Vendor Response'!A$4:D$320,4,TRUE)</f>
        <v xml:space="preserve">CourseLeaf is the primary product/service offering provided by Leepfrog. </v>
      </c>
      <c r="E105" s="219" t="s">
        <v>60</v>
      </c>
      <c r="F105" s="219" t="s">
        <v>2369</v>
      </c>
      <c r="G105" s="219" t="s">
        <v>3023</v>
      </c>
      <c r="H105" s="206" t="s">
        <v>3024</v>
      </c>
      <c r="I105" s="206" t="s">
        <v>2370</v>
      </c>
      <c r="J105" s="195" t="str">
        <f t="shared" si="9"/>
        <v>FALSE</v>
      </c>
      <c r="K105" s="204">
        <f t="shared" si="12"/>
        <v>1</v>
      </c>
      <c r="L105" s="195" t="s">
        <v>2344</v>
      </c>
      <c r="M105" s="193" t="s">
        <v>2122</v>
      </c>
      <c r="N105" s="193" t="str">
        <f>VLOOKUP(B105,'HECVAT - Full | Vendor Response'!A:E,3,FALSE)</f>
        <v>Yes</v>
      </c>
      <c r="O105" s="193" t="str">
        <f>IF(LEN(VLOOKUP(B105,'Analyst Report'!$A:$I,7,FALSE))= 0,"",VLOOKUP(B105,'Analyst Report'!$A:$I,7,FALSE))</f>
        <v/>
      </c>
      <c r="P105" s="193">
        <f t="shared" si="7"/>
        <v>1</v>
      </c>
      <c r="Q105" s="193">
        <v>15</v>
      </c>
      <c r="R105" s="193">
        <f>IF(LEN(VLOOKUP(B105,'Analyst Report'!$A$31:$I$288,9,FALSE))=0,VLOOKUP(B105,'Analyst Report'!$A$31:$I$288,8,FALSE),VLOOKUP(B105,'Analyst Report'!$A$31:$I$288,9,FALSE))</f>
        <v>15</v>
      </c>
      <c r="S105" s="193">
        <f t="shared" si="10"/>
        <v>15</v>
      </c>
      <c r="T105" s="193">
        <f t="shared" si="8"/>
        <v>15</v>
      </c>
      <c r="U105" s="192" t="s">
        <v>60</v>
      </c>
      <c r="V105" s="192" t="s">
        <v>60</v>
      </c>
      <c r="W105" s="192" t="s">
        <v>60</v>
      </c>
      <c r="X105" s="192" t="s">
        <v>60</v>
      </c>
      <c r="Y105" s="192" t="s">
        <v>60</v>
      </c>
      <c r="Z105" s="192" t="s">
        <v>60</v>
      </c>
      <c r="AA105" s="192" t="s">
        <v>60</v>
      </c>
      <c r="AB105" s="192" t="s">
        <v>60</v>
      </c>
    </row>
    <row r="106" spans="1:28" ht="99.75" x14ac:dyDescent="0.2">
      <c r="A106" s="200">
        <f t="shared" si="11"/>
        <v>89</v>
      </c>
      <c r="B106" s="207" t="s">
        <v>144</v>
      </c>
      <c r="C106" s="201" t="s">
        <v>2371</v>
      </c>
      <c r="D106" s="201" t="str">
        <f>VLOOKUP(B106,'HECVAT - Full | Vendor Response'!A$4:D$320,4,TRUE)</f>
        <v xml:space="preserve">Our public facing client sites are designed for full redundancy. Dev and staging environments are run on single instances. </v>
      </c>
      <c r="E106" s="219" t="s">
        <v>60</v>
      </c>
      <c r="F106" s="219" t="s">
        <v>2372</v>
      </c>
      <c r="G106" s="219" t="s">
        <v>3025</v>
      </c>
      <c r="H106" s="206" t="s">
        <v>2373</v>
      </c>
      <c r="I106" s="206" t="s">
        <v>2374</v>
      </c>
      <c r="J106" s="195" t="str">
        <f t="shared" si="9"/>
        <v>TRUE</v>
      </c>
      <c r="K106" s="204">
        <f t="shared" si="12"/>
        <v>1</v>
      </c>
      <c r="L106" s="195" t="s">
        <v>2344</v>
      </c>
      <c r="M106" s="193" t="s">
        <v>2122</v>
      </c>
      <c r="N106" s="193" t="str">
        <f>VLOOKUP(B106,'HECVAT - Full | Vendor Response'!A:E,3,FALSE)</f>
        <v>Yes</v>
      </c>
      <c r="O106" s="193" t="str">
        <f>IF(LEN(VLOOKUP(B106,'Analyst Report'!$A:$I,7,FALSE))= 0,"",VLOOKUP(B106,'Analyst Report'!$A:$I,7,FALSE))</f>
        <v/>
      </c>
      <c r="P106" s="193">
        <f t="shared" si="7"/>
        <v>1</v>
      </c>
      <c r="Q106" s="193">
        <v>25</v>
      </c>
      <c r="R106" s="193">
        <f>IF(LEN(VLOOKUP(B106,'Analyst Report'!$A$31:$I$288,9,FALSE))=0,VLOOKUP(B106,'Analyst Report'!$A$31:$I$288,8,FALSE),VLOOKUP(B106,'Analyst Report'!$A$31:$I$288,9,FALSE))</f>
        <v>25</v>
      </c>
      <c r="S106" s="193">
        <f t="shared" si="10"/>
        <v>25</v>
      </c>
      <c r="T106" s="193">
        <f t="shared" si="8"/>
        <v>25</v>
      </c>
      <c r="U106" s="192" t="s">
        <v>60</v>
      </c>
      <c r="V106" s="192" t="s">
        <v>60</v>
      </c>
      <c r="W106" s="192" t="s">
        <v>60</v>
      </c>
      <c r="X106" s="192" t="s">
        <v>60</v>
      </c>
      <c r="Y106" s="192" t="s">
        <v>60</v>
      </c>
      <c r="Z106" s="192" t="s">
        <v>60</v>
      </c>
      <c r="AA106" s="192" t="s">
        <v>60</v>
      </c>
      <c r="AB106" s="192" t="s">
        <v>60</v>
      </c>
    </row>
    <row r="107" spans="1:28" ht="242.25" x14ac:dyDescent="0.2">
      <c r="A107" s="200">
        <f t="shared" si="11"/>
        <v>90</v>
      </c>
      <c r="B107" s="207" t="s">
        <v>146</v>
      </c>
      <c r="C107" s="201" t="s">
        <v>2375</v>
      </c>
      <c r="D107" s="201" t="str">
        <f>VLOOKUP(B107,'HECVAT - Full | Vendor Response'!A$4:D$320,4,TRUE)</f>
        <v>Yes, 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v>
      </c>
      <c r="E107" s="219" t="s">
        <v>60</v>
      </c>
      <c r="F107" s="219" t="s">
        <v>2376</v>
      </c>
      <c r="G107" s="219" t="s">
        <v>3026</v>
      </c>
      <c r="H107" s="212" t="s">
        <v>2377</v>
      </c>
      <c r="I107" s="212" t="s">
        <v>2378</v>
      </c>
      <c r="J107" s="195" t="str">
        <f t="shared" si="9"/>
        <v>FALSE</v>
      </c>
      <c r="K107" s="204">
        <v>1</v>
      </c>
      <c r="L107" s="195" t="s">
        <v>145</v>
      </c>
      <c r="M107" s="193" t="s">
        <v>2122</v>
      </c>
      <c r="N107" s="193" t="str">
        <f>VLOOKUP(B107,'HECVAT - Full | Vendor Response'!A:E,3,FALSE)</f>
        <v>Yes</v>
      </c>
      <c r="O107" s="193" t="str">
        <f>IF(LEN(VLOOKUP(B107,'Analyst Report'!$A:$I,7,FALSE))= 0,"",VLOOKUP(B107,'Analyst Report'!$A:$I,7,FALSE))</f>
        <v/>
      </c>
      <c r="P107" s="193">
        <f t="shared" si="7"/>
        <v>1</v>
      </c>
      <c r="Q107" s="193">
        <v>20</v>
      </c>
      <c r="R107" s="193">
        <f>IF(LEN(VLOOKUP(B107,'Analyst Report'!$A$31:$I$288,9,FALSE))=0,VLOOKUP(B107,'Analyst Report'!$A$31:$I$288,8,FALSE),VLOOKUP(B107,'Analyst Report'!$A$31:$I$288,9,FALSE))</f>
        <v>20</v>
      </c>
      <c r="S107" s="193">
        <f t="shared" si="10"/>
        <v>20</v>
      </c>
      <c r="T107" s="193">
        <f t="shared" si="8"/>
        <v>20</v>
      </c>
      <c r="U107" s="192" t="s">
        <v>60</v>
      </c>
      <c r="V107" s="192" t="s">
        <v>60</v>
      </c>
      <c r="W107" s="192" t="s">
        <v>60</v>
      </c>
      <c r="X107" s="192" t="s">
        <v>60</v>
      </c>
      <c r="Y107" s="192" t="s">
        <v>60</v>
      </c>
      <c r="Z107" s="192" t="s">
        <v>60</v>
      </c>
      <c r="AA107" s="192" t="s">
        <v>60</v>
      </c>
      <c r="AB107" s="192" t="s">
        <v>60</v>
      </c>
    </row>
    <row r="108" spans="1:28" ht="114" x14ac:dyDescent="0.2">
      <c r="A108" s="200">
        <f t="shared" si="11"/>
        <v>91</v>
      </c>
      <c r="B108" s="207" t="s">
        <v>147</v>
      </c>
      <c r="C108" s="201" t="s">
        <v>3027</v>
      </c>
      <c r="D108" s="201" t="str">
        <f>VLOOKUP(B108,'HECVAT - Full | Vendor Response'!A$4:D$320,4,TRUE)</f>
        <v xml:space="preserve">Change management process tracks dependencies. </v>
      </c>
      <c r="E108" s="219" t="s">
        <v>60</v>
      </c>
      <c r="F108" s="219" t="s">
        <v>3028</v>
      </c>
      <c r="G108" s="219" t="s">
        <v>2379</v>
      </c>
      <c r="H108" s="212" t="s">
        <v>3029</v>
      </c>
      <c r="I108" s="208" t="s">
        <v>2348</v>
      </c>
      <c r="J108" s="195" t="str">
        <f t="shared" si="9"/>
        <v>FALSE</v>
      </c>
      <c r="K108" s="204">
        <v>1</v>
      </c>
      <c r="L108" s="195" t="s">
        <v>145</v>
      </c>
      <c r="M108" s="193" t="s">
        <v>2122</v>
      </c>
      <c r="N108" s="193" t="str">
        <f>VLOOKUP(B108,'HECVAT - Full | Vendor Response'!A:E,3,FALSE)</f>
        <v>Yes</v>
      </c>
      <c r="O108" s="193" t="str">
        <f>IF(LEN(VLOOKUP(B108,'Analyst Report'!$A:$I,7,FALSE))= 0,"",VLOOKUP(B108,'Analyst Report'!$A:$I,7,FALSE))</f>
        <v/>
      </c>
      <c r="P108" s="193">
        <f t="shared" si="7"/>
        <v>1</v>
      </c>
      <c r="Q108" s="193">
        <v>20</v>
      </c>
      <c r="R108" s="193">
        <f>IF(LEN(VLOOKUP(B108,'Analyst Report'!$A$31:$I$288,9,FALSE))=0,VLOOKUP(B108,'Analyst Report'!$A$31:$I$288,8,FALSE),VLOOKUP(B108,'Analyst Report'!$A$31:$I$288,9,FALSE))</f>
        <v>20</v>
      </c>
      <c r="S108" s="193">
        <f t="shared" si="10"/>
        <v>20</v>
      </c>
      <c r="T108" s="193">
        <f t="shared" si="8"/>
        <v>20</v>
      </c>
      <c r="U108" s="192" t="s">
        <v>60</v>
      </c>
      <c r="V108" s="192" t="s">
        <v>60</v>
      </c>
      <c r="W108" s="192" t="s">
        <v>60</v>
      </c>
      <c r="X108" s="192" t="s">
        <v>60</v>
      </c>
      <c r="Y108" s="192" t="s">
        <v>60</v>
      </c>
      <c r="Z108" s="192" t="s">
        <v>60</v>
      </c>
      <c r="AA108" s="192" t="s">
        <v>60</v>
      </c>
      <c r="AB108" s="192" t="s">
        <v>60</v>
      </c>
    </row>
    <row r="109" spans="1:28" ht="128.25" x14ac:dyDescent="0.2">
      <c r="A109" s="200">
        <f t="shared" si="11"/>
        <v>92</v>
      </c>
      <c r="B109" s="207" t="s">
        <v>148</v>
      </c>
      <c r="C109" s="201" t="s">
        <v>2380</v>
      </c>
      <c r="D109" s="201" t="str">
        <f>VLOOKUP(B109,'HECVAT - Full | Vendor Response'!A$4:D$320,4,TRUE)</f>
        <v>Institutions will be notified of major changes to our environment that could impact the institution's security posture.</v>
      </c>
      <c r="E109" s="219" t="s">
        <v>60</v>
      </c>
      <c r="F109" s="219" t="s">
        <v>2381</v>
      </c>
      <c r="G109" s="219" t="s">
        <v>2382</v>
      </c>
      <c r="H109" s="208" t="s">
        <v>2383</v>
      </c>
      <c r="I109" s="208" t="s">
        <v>2348</v>
      </c>
      <c r="J109" s="195" t="str">
        <f t="shared" si="9"/>
        <v>TRUE</v>
      </c>
      <c r="K109" s="204">
        <v>1</v>
      </c>
      <c r="L109" s="195" t="s">
        <v>145</v>
      </c>
      <c r="M109" s="193" t="s">
        <v>2122</v>
      </c>
      <c r="N109" s="193" t="str">
        <f>VLOOKUP(B109,'HECVAT - Full | Vendor Response'!A:E,3,FALSE)</f>
        <v>Yes</v>
      </c>
      <c r="O109" s="193" t="str">
        <f>IF(LEN(VLOOKUP(B109,'Analyst Report'!$A:$I,7,FALSE))= 0,"",VLOOKUP(B109,'Analyst Report'!$A:$I,7,FALSE))</f>
        <v/>
      </c>
      <c r="P109" s="193">
        <f t="shared" si="7"/>
        <v>1</v>
      </c>
      <c r="Q109" s="193">
        <v>25</v>
      </c>
      <c r="R109" s="193">
        <f>IF(LEN(VLOOKUP(B109,'Analyst Report'!$A$31:$I$288,9,FALSE))=0,VLOOKUP(B109,'Analyst Report'!$A$31:$I$288,8,FALSE),VLOOKUP(B109,'Analyst Report'!$A$31:$I$288,9,FALSE))</f>
        <v>25</v>
      </c>
      <c r="S109" s="193">
        <f t="shared" si="10"/>
        <v>25</v>
      </c>
      <c r="T109" s="193">
        <f t="shared" si="8"/>
        <v>25</v>
      </c>
      <c r="U109" s="192" t="s">
        <v>60</v>
      </c>
      <c r="V109" s="192" t="s">
        <v>60</v>
      </c>
      <c r="W109" s="192" t="s">
        <v>60</v>
      </c>
      <c r="X109" s="192" t="s">
        <v>60</v>
      </c>
      <c r="Y109" s="192" t="s">
        <v>60</v>
      </c>
      <c r="Z109" s="192" t="s">
        <v>60</v>
      </c>
      <c r="AA109" s="192" t="s">
        <v>60</v>
      </c>
      <c r="AB109" s="192" t="s">
        <v>60</v>
      </c>
    </row>
    <row r="110" spans="1:28" ht="213.75" x14ac:dyDescent="0.2">
      <c r="A110" s="200">
        <f t="shared" si="11"/>
        <v>93</v>
      </c>
      <c r="B110" s="207" t="s">
        <v>149</v>
      </c>
      <c r="C110" s="201" t="s">
        <v>2384</v>
      </c>
      <c r="D110" s="201" t="str">
        <f>VLOOKUP(B110,'HECVAT - Full | Vendor Response'!A$4:D$320,4,TRUE)</f>
        <v xml:space="preserve">CourseLeaf customers are not required to immediately upgrade to the latest version of the software. We will apply software updates following your schedule. </v>
      </c>
      <c r="E110" s="219" t="s">
        <v>60</v>
      </c>
      <c r="F110" s="219" t="s">
        <v>3030</v>
      </c>
      <c r="G110" s="219" t="s">
        <v>2385</v>
      </c>
      <c r="H110" s="212" t="s">
        <v>3031</v>
      </c>
      <c r="I110" s="212" t="s">
        <v>2386</v>
      </c>
      <c r="J110" s="195" t="str">
        <f t="shared" si="9"/>
        <v>FALSE</v>
      </c>
      <c r="K110" s="204">
        <v>1</v>
      </c>
      <c r="L110" s="195" t="s">
        <v>145</v>
      </c>
      <c r="M110" s="193" t="s">
        <v>2122</v>
      </c>
      <c r="N110" s="193" t="str">
        <f>VLOOKUP(B110,'HECVAT - Full | Vendor Response'!A:E,3,FALSE)</f>
        <v>Yes</v>
      </c>
      <c r="O110" s="193" t="str">
        <f>IF(LEN(VLOOKUP(B110,'Analyst Report'!$A:$I,7,FALSE))= 0,"",VLOOKUP(B110,'Analyst Report'!$A:$I,7,FALSE))</f>
        <v/>
      </c>
      <c r="P110" s="193">
        <f t="shared" si="7"/>
        <v>1</v>
      </c>
      <c r="Q110" s="193">
        <v>10</v>
      </c>
      <c r="R110" s="193">
        <f>IF(LEN(VLOOKUP(B110,'Analyst Report'!$A$31:$I$288,9,FALSE))=0,VLOOKUP(B110,'Analyst Report'!$A$31:$I$288,8,FALSE),VLOOKUP(B110,'Analyst Report'!$A$31:$I$288,9,FALSE))</f>
        <v>10</v>
      </c>
      <c r="S110" s="193">
        <f t="shared" si="10"/>
        <v>10</v>
      </c>
      <c r="T110" s="193">
        <f t="shared" si="8"/>
        <v>10</v>
      </c>
      <c r="U110" s="192" t="s">
        <v>60</v>
      </c>
      <c r="V110" s="192" t="s">
        <v>60</v>
      </c>
      <c r="W110" s="192" t="s">
        <v>60</v>
      </c>
      <c r="X110" s="192" t="s">
        <v>60</v>
      </c>
      <c r="Y110" s="192" t="s">
        <v>60</v>
      </c>
      <c r="Z110" s="192" t="s">
        <v>60</v>
      </c>
      <c r="AA110" s="192" t="s">
        <v>60</v>
      </c>
      <c r="AB110" s="192" t="s">
        <v>60</v>
      </c>
    </row>
    <row r="111" spans="1:28" ht="99.75" x14ac:dyDescent="0.2">
      <c r="A111" s="200">
        <f t="shared" si="11"/>
        <v>94</v>
      </c>
      <c r="B111" s="207" t="s">
        <v>150</v>
      </c>
      <c r="C111" s="201" t="s">
        <v>2387</v>
      </c>
      <c r="D111" s="201" t="str">
        <f>VLOOKUP(B111,'HECVAT - Full | Vendor Response'!A$4:D$320,4,TRUE)</f>
        <v xml:space="preserve">CourseLeaf has a fully implemented solution support strategy inclusive of supported concurrent versions. </v>
      </c>
      <c r="E111" s="219" t="s">
        <v>3032</v>
      </c>
      <c r="F111" s="219" t="s">
        <v>2388</v>
      </c>
      <c r="G111" s="219" t="s">
        <v>3033</v>
      </c>
      <c r="H111" s="212" t="s">
        <v>2389</v>
      </c>
      <c r="I111" s="212" t="s">
        <v>2390</v>
      </c>
      <c r="J111" s="195" t="str">
        <f t="shared" si="9"/>
        <v>FALSE</v>
      </c>
      <c r="K111" s="204">
        <v>1</v>
      </c>
      <c r="L111" s="195" t="s">
        <v>145</v>
      </c>
      <c r="M111" s="193" t="s">
        <v>2122</v>
      </c>
      <c r="N111" s="193" t="str">
        <f>VLOOKUP(B111,'HECVAT - Full | Vendor Response'!A:E,3,FALSE)</f>
        <v>Yes</v>
      </c>
      <c r="O111" s="193" t="str">
        <f>IF(LEN(VLOOKUP(B111,'Analyst Report'!$A:$I,7,FALSE))= 0,"",VLOOKUP(B111,'Analyst Report'!$A:$I,7,FALSE))</f>
        <v/>
      </c>
      <c r="P111" s="193">
        <f t="shared" si="7"/>
        <v>1</v>
      </c>
      <c r="Q111" s="193">
        <v>15</v>
      </c>
      <c r="R111" s="193">
        <f>IF(LEN(VLOOKUP(B111,'Analyst Report'!$A$31:$I$288,9,FALSE))=0,VLOOKUP(B111,'Analyst Report'!$A$31:$I$288,8,FALSE),VLOOKUP(B111,'Analyst Report'!$A$31:$I$288,9,FALSE))</f>
        <v>15</v>
      </c>
      <c r="S111" s="193">
        <f t="shared" si="10"/>
        <v>15</v>
      </c>
      <c r="T111" s="193">
        <f t="shared" si="8"/>
        <v>15</v>
      </c>
      <c r="U111" s="192" t="s">
        <v>60</v>
      </c>
      <c r="V111" s="192" t="s">
        <v>60</v>
      </c>
      <c r="W111" s="192" t="s">
        <v>60</v>
      </c>
      <c r="X111" s="192" t="s">
        <v>60</v>
      </c>
      <c r="Y111" s="192" t="s">
        <v>60</v>
      </c>
      <c r="Z111" s="192" t="s">
        <v>60</v>
      </c>
      <c r="AA111" s="192" t="s">
        <v>60</v>
      </c>
      <c r="AB111" s="192" t="s">
        <v>60</v>
      </c>
    </row>
    <row r="112" spans="1:28" ht="213.75" x14ac:dyDescent="0.2">
      <c r="A112" s="200">
        <f t="shared" si="11"/>
        <v>95</v>
      </c>
      <c r="B112" s="207" t="s">
        <v>151</v>
      </c>
      <c r="C112" s="201" t="s">
        <v>2391</v>
      </c>
      <c r="D112" s="201" t="str">
        <f>VLOOKUP(B112,'HECVAT - Full | Vendor Response'!A$4:D$320,4,TRUE)</f>
        <v>Client-specific configurations and customizations are not impacted by system updates and upgrades. Any configurations or customizations made to the software during the implementation of the software are "owned" by CourseLeaf, meaning that the upgrades made to the software will be backwards compatible.</v>
      </c>
      <c r="E112" s="219" t="s">
        <v>2392</v>
      </c>
      <c r="F112" s="219" t="s">
        <v>3034</v>
      </c>
      <c r="G112" s="219" t="s">
        <v>3035</v>
      </c>
      <c r="H112" s="212" t="s">
        <v>2393</v>
      </c>
      <c r="I112" s="212" t="s">
        <v>2394</v>
      </c>
      <c r="J112" s="195" t="str">
        <f t="shared" si="9"/>
        <v>TRUE</v>
      </c>
      <c r="K112" s="204">
        <v>1</v>
      </c>
      <c r="L112" s="195" t="s">
        <v>145</v>
      </c>
      <c r="M112" s="193" t="s">
        <v>2122</v>
      </c>
      <c r="N112" s="193" t="str">
        <f>VLOOKUP(B112,'HECVAT - Full | Vendor Response'!A:E,3,FALSE)</f>
        <v>Yes</v>
      </c>
      <c r="O112" s="193" t="str">
        <f>IF(LEN(VLOOKUP(B112,'Analyst Report'!$A:$I,7,FALSE))= 0,"",VLOOKUP(B112,'Analyst Report'!$A:$I,7,FALSE))</f>
        <v/>
      </c>
      <c r="P112" s="193">
        <f t="shared" si="7"/>
        <v>1</v>
      </c>
      <c r="Q112" s="193">
        <v>25</v>
      </c>
      <c r="R112" s="193">
        <f>IF(LEN(VLOOKUP(B112,'Analyst Report'!$A$31:$I$288,9,FALSE))=0,VLOOKUP(B112,'Analyst Report'!$A$31:$I$288,8,FALSE),VLOOKUP(B112,'Analyst Report'!$A$31:$I$288,9,FALSE))</f>
        <v>25</v>
      </c>
      <c r="S112" s="193">
        <f t="shared" si="10"/>
        <v>25</v>
      </c>
      <c r="T112" s="193">
        <f t="shared" si="8"/>
        <v>25</v>
      </c>
      <c r="U112" s="192" t="s">
        <v>60</v>
      </c>
      <c r="V112" s="192" t="s">
        <v>60</v>
      </c>
      <c r="W112" s="192" t="s">
        <v>60</v>
      </c>
      <c r="X112" s="192" t="s">
        <v>60</v>
      </c>
      <c r="Y112" s="192" t="s">
        <v>60</v>
      </c>
      <c r="Z112" s="192" t="s">
        <v>60</v>
      </c>
      <c r="AA112" s="192" t="s">
        <v>60</v>
      </c>
      <c r="AB112" s="192" t="s">
        <v>60</v>
      </c>
    </row>
    <row r="113" spans="1:28" ht="99.75" x14ac:dyDescent="0.2">
      <c r="A113" s="200">
        <f t="shared" si="11"/>
        <v>96</v>
      </c>
      <c r="B113" s="207" t="s">
        <v>152</v>
      </c>
      <c r="C113" s="201" t="s">
        <v>2395</v>
      </c>
      <c r="D113" s="201" t="str">
        <f>VLOOKUP(B113,'HECVAT - Full | Vendor Response'!A$4:D$320,4,TRUE)</f>
        <v>No, a formal release schedule for product updates has not been implemented.</v>
      </c>
      <c r="E113" s="219" t="s">
        <v>60</v>
      </c>
      <c r="F113" s="219" t="s">
        <v>2396</v>
      </c>
      <c r="G113" s="219" t="s">
        <v>3036</v>
      </c>
      <c r="H113" s="212" t="s">
        <v>3037</v>
      </c>
      <c r="I113" s="212" t="s">
        <v>2397</v>
      </c>
      <c r="J113" s="195" t="str">
        <f t="shared" si="9"/>
        <v>FALSE</v>
      </c>
      <c r="K113" s="204">
        <v>1</v>
      </c>
      <c r="L113" s="195" t="s">
        <v>145</v>
      </c>
      <c r="M113" s="193" t="s">
        <v>2122</v>
      </c>
      <c r="N113" s="193" t="str">
        <f>VLOOKUP(B113,'HECVAT - Full | Vendor Response'!A:E,3,FALSE)</f>
        <v>No</v>
      </c>
      <c r="O113" s="193" t="str">
        <f>IF(LEN(VLOOKUP(B113,'Analyst Report'!$A:$I,7,FALSE))= 0,"",VLOOKUP(B113,'Analyst Report'!$A:$I,7,FALSE))</f>
        <v/>
      </c>
      <c r="P113" s="193">
        <f t="shared" si="7"/>
        <v>0</v>
      </c>
      <c r="Q113" s="193">
        <v>15</v>
      </c>
      <c r="R113" s="193">
        <f>IF(LEN(VLOOKUP(B113,'Analyst Report'!$A$31:$I$288,9,FALSE))=0,VLOOKUP(B113,'Analyst Report'!$A$31:$I$288,8,FALSE),VLOOKUP(B113,'Analyst Report'!$A$31:$I$288,9,FALSE))</f>
        <v>15</v>
      </c>
      <c r="S113" s="193">
        <f t="shared" si="10"/>
        <v>15</v>
      </c>
      <c r="T113" s="193">
        <f t="shared" si="8"/>
        <v>0</v>
      </c>
      <c r="U113" s="192" t="s">
        <v>60</v>
      </c>
      <c r="V113" s="192" t="s">
        <v>60</v>
      </c>
      <c r="W113" s="192" t="s">
        <v>60</v>
      </c>
      <c r="X113" s="192" t="s">
        <v>60</v>
      </c>
      <c r="Y113" s="192" t="s">
        <v>60</v>
      </c>
      <c r="Z113" s="192" t="s">
        <v>60</v>
      </c>
      <c r="AA113" s="192" t="s">
        <v>60</v>
      </c>
      <c r="AB113" s="192" t="s">
        <v>60</v>
      </c>
    </row>
    <row r="114" spans="1:28" ht="409.5" x14ac:dyDescent="0.2">
      <c r="A114" s="200">
        <f t="shared" si="11"/>
        <v>97</v>
      </c>
      <c r="B114" s="207" t="s">
        <v>153</v>
      </c>
      <c r="C114" s="201" t="s">
        <v>3038</v>
      </c>
      <c r="D114" s="201" t="str">
        <f>VLOOKUP(B114,'HECVAT - Full | Vendor Response'!A$4:D$320,4,TRUE)</f>
        <v>Leepfrog’s current and future strategies are client-driven. We believe in constant innovation, fostering industry leading solutions designed specifically for higher education. Every year, we hold our yearly user conference LUC. During this conference, and throughout the year we frequently receive requests from clients for enhanced and expanded functionality and add these to our roadmap for prioritizing and planning new releases. A majority of our project enhancements are introduced during implementation projects. CourseLeaf allocates time in each project to address success criteria that may not be met by the baseline product. The allocated time is used to include the enhancements in the implementation. When these enhancements are determined to be applicable to the broader client base, they are rolled into the baseline product.</v>
      </c>
      <c r="E114" s="219" t="s">
        <v>60</v>
      </c>
      <c r="F114" s="219" t="s">
        <v>2398</v>
      </c>
      <c r="G114" s="219" t="s">
        <v>3039</v>
      </c>
      <c r="H114" s="212" t="s">
        <v>2399</v>
      </c>
      <c r="I114" s="212" t="s">
        <v>2400</v>
      </c>
      <c r="J114" s="195" t="str">
        <f t="shared" si="9"/>
        <v>FALSE</v>
      </c>
      <c r="K114" s="204">
        <v>1</v>
      </c>
      <c r="L114" s="195" t="s">
        <v>145</v>
      </c>
      <c r="M114" s="193" t="s">
        <v>2122</v>
      </c>
      <c r="N114" s="193" t="str">
        <f>VLOOKUP(B114,'HECVAT - Full | Vendor Response'!A:E,3,FALSE)</f>
        <v>No</v>
      </c>
      <c r="O114" s="193" t="str">
        <f>IF(LEN(VLOOKUP(B114,'Analyst Report'!$A:$I,7,FALSE))= 0,"",VLOOKUP(B114,'Analyst Report'!$A:$I,7,FALSE))</f>
        <v/>
      </c>
      <c r="P114" s="193">
        <f t="shared" si="7"/>
        <v>0</v>
      </c>
      <c r="Q114" s="193">
        <v>15</v>
      </c>
      <c r="R114" s="193">
        <f>IF(LEN(VLOOKUP(B114,'Analyst Report'!$A$31:$I$288,9,FALSE))=0,VLOOKUP(B114,'Analyst Report'!$A$31:$I$288,8,FALSE),VLOOKUP(B114,'Analyst Report'!$A$31:$I$288,9,FALSE))</f>
        <v>15</v>
      </c>
      <c r="S114" s="193">
        <f t="shared" si="10"/>
        <v>15</v>
      </c>
      <c r="T114" s="193">
        <f t="shared" si="8"/>
        <v>0</v>
      </c>
      <c r="U114" s="192" t="s">
        <v>60</v>
      </c>
      <c r="V114" s="192" t="s">
        <v>60</v>
      </c>
      <c r="W114" s="192" t="s">
        <v>60</v>
      </c>
      <c r="X114" s="192" t="s">
        <v>60</v>
      </c>
      <c r="Y114" s="192" t="s">
        <v>60</v>
      </c>
      <c r="Z114" s="192" t="s">
        <v>60</v>
      </c>
      <c r="AA114" s="192" t="s">
        <v>60</v>
      </c>
      <c r="AB114" s="192" t="s">
        <v>60</v>
      </c>
    </row>
    <row r="115" spans="1:28" ht="313.5" x14ac:dyDescent="0.2">
      <c r="A115" s="200">
        <f t="shared" si="11"/>
        <v>98</v>
      </c>
      <c r="B115" s="207" t="s">
        <v>154</v>
      </c>
      <c r="C115" s="201" t="s">
        <v>3040</v>
      </c>
      <c r="D115" s="201" t="str">
        <f>VLOOKUP(B115,'HECVAT - Full | Vendor Response'!A$4:D$320,4,TRUE)</f>
        <v>Leepfrog makes new versions of the software periodically available as the core software is updated. CourseLeaf updates and new releases impose a very minimal impact on solution users and IT resources at the institution. From time to time, clients may be asked to update and test a new version of the SIS Transfer Package and SIS Bridge. These are typically motivated by a product enhancement but are infrequent requests that are scheduled following client timelines.</v>
      </c>
      <c r="E115" s="219" t="s">
        <v>60</v>
      </c>
      <c r="F115" s="219" t="s">
        <v>60</v>
      </c>
      <c r="G115" s="219" t="s">
        <v>3041</v>
      </c>
      <c r="H115" s="212" t="s">
        <v>3042</v>
      </c>
      <c r="I115" s="212" t="s">
        <v>2401</v>
      </c>
      <c r="J115" s="195" t="str">
        <f t="shared" si="9"/>
        <v>FALSE</v>
      </c>
      <c r="K115" s="204">
        <v>1</v>
      </c>
      <c r="L115" s="195" t="s">
        <v>145</v>
      </c>
      <c r="M115" s="193" t="s">
        <v>2126</v>
      </c>
      <c r="N115" s="193" t="str">
        <f>VLOOKUP(B115,'HECVAT - Full | Vendor Response'!A:E,3,FALSE)</f>
        <v>Yes</v>
      </c>
      <c r="O115" s="193" t="str">
        <f>IF(LEN(VLOOKUP(B115,'Analyst Report'!$A:$I,7,FALSE))= 0,"",VLOOKUP(B115,'Analyst Report'!$A:$I,7,FALSE))</f>
        <v/>
      </c>
      <c r="P115" s="193">
        <f t="shared" si="7"/>
        <v>0</v>
      </c>
      <c r="Q115" s="193">
        <v>15</v>
      </c>
      <c r="R115" s="193">
        <f>IF(LEN(VLOOKUP(B115,'Analyst Report'!$A$31:$I$288,9,FALSE))=0,VLOOKUP(B115,'Analyst Report'!$A$31:$I$288,8,FALSE),VLOOKUP(B115,'Analyst Report'!$A$31:$I$288,9,FALSE))</f>
        <v>15</v>
      </c>
      <c r="S115" s="193">
        <f t="shared" si="10"/>
        <v>15</v>
      </c>
      <c r="T115" s="193">
        <f t="shared" si="8"/>
        <v>0</v>
      </c>
      <c r="U115" s="192" t="s">
        <v>60</v>
      </c>
      <c r="V115" s="192" t="s">
        <v>60</v>
      </c>
      <c r="W115" s="192" t="s">
        <v>60</v>
      </c>
      <c r="X115" s="192" t="s">
        <v>60</v>
      </c>
      <c r="Y115" s="192" t="s">
        <v>60</v>
      </c>
      <c r="Z115" s="192" t="s">
        <v>60</v>
      </c>
      <c r="AA115" s="192" t="s">
        <v>60</v>
      </c>
      <c r="AB115" s="192" t="s">
        <v>60</v>
      </c>
    </row>
    <row r="116" spans="1:28" ht="156.75" x14ac:dyDescent="0.2">
      <c r="A116" s="200">
        <f t="shared" si="11"/>
        <v>99</v>
      </c>
      <c r="B116" s="207" t="s">
        <v>155</v>
      </c>
      <c r="C116" s="201" t="s">
        <v>2402</v>
      </c>
      <c r="D116" s="201" t="str">
        <f>VLOOKUP(B116,'HECVAT - Full | Vendor Response'!A$4:D$320,4,TRUE)</f>
        <v>Leepfrog follows internal change control guidelines and management practices for our systems, networks, and applications. We install all security patches which apply to our system when they come out.</v>
      </c>
      <c r="E116" s="219" t="s">
        <v>60</v>
      </c>
      <c r="F116" s="219" t="s">
        <v>2403</v>
      </c>
      <c r="G116" s="219" t="s">
        <v>3043</v>
      </c>
      <c r="H116" s="212" t="s">
        <v>2404</v>
      </c>
      <c r="I116" s="212" t="s">
        <v>2405</v>
      </c>
      <c r="J116" s="195" t="str">
        <f t="shared" si="9"/>
        <v>FALSE</v>
      </c>
      <c r="K116" s="204">
        <v>1</v>
      </c>
      <c r="L116" s="195" t="s">
        <v>145</v>
      </c>
      <c r="M116" s="193" t="s">
        <v>2122</v>
      </c>
      <c r="N116" s="193" t="str">
        <f>VLOOKUP(B116,'HECVAT - Full | Vendor Response'!A:E,3,FALSE)</f>
        <v>Yes</v>
      </c>
      <c r="O116" s="193" t="str">
        <f>IF(LEN(VLOOKUP(B116,'Analyst Report'!$A:$I,7,FALSE))= 0,"",VLOOKUP(B116,'Analyst Report'!$A:$I,7,FALSE))</f>
        <v/>
      </c>
      <c r="P116" s="193">
        <f t="shared" si="7"/>
        <v>1</v>
      </c>
      <c r="Q116" s="193">
        <v>20</v>
      </c>
      <c r="R116" s="193">
        <f>IF(LEN(VLOOKUP(B116,'Analyst Report'!$A$31:$I$288,9,FALSE))=0,VLOOKUP(B116,'Analyst Report'!$A$31:$I$288,8,FALSE),VLOOKUP(B116,'Analyst Report'!$A$31:$I$288,9,FALSE))</f>
        <v>20</v>
      </c>
      <c r="S116" s="193">
        <f t="shared" si="10"/>
        <v>20</v>
      </c>
      <c r="T116" s="193">
        <f t="shared" si="8"/>
        <v>20</v>
      </c>
      <c r="U116" s="192" t="s">
        <v>60</v>
      </c>
      <c r="V116" s="192" t="s">
        <v>60</v>
      </c>
      <c r="W116" s="192" t="s">
        <v>60</v>
      </c>
      <c r="X116" s="192" t="s">
        <v>60</v>
      </c>
      <c r="Y116" s="192" t="s">
        <v>60</v>
      </c>
      <c r="Z116" s="192" t="s">
        <v>60</v>
      </c>
      <c r="AA116" s="192" t="s">
        <v>60</v>
      </c>
      <c r="AB116" s="192" t="s">
        <v>60</v>
      </c>
    </row>
    <row r="117" spans="1:28" ht="185.25" x14ac:dyDescent="0.2">
      <c r="A117" s="200">
        <f t="shared" si="11"/>
        <v>100</v>
      </c>
      <c r="B117" s="207" t="s">
        <v>156</v>
      </c>
      <c r="C117" s="201" t="s">
        <v>2406</v>
      </c>
      <c r="D117" s="201" t="str">
        <f>VLOOKUP(B117,'HECVAT - Full | Vendor Response'!A$4:D$320,4,TRUE)</f>
        <v>Leepfrog follows internal change control guidelines and management practices for our systems, networks, and applications. We install all security patches which apply to our system when they come out.</v>
      </c>
      <c r="E117" s="196" t="s">
        <v>60</v>
      </c>
      <c r="F117" s="196" t="s">
        <v>2407</v>
      </c>
      <c r="G117" s="196" t="s">
        <v>2408</v>
      </c>
      <c r="H117" s="208" t="s">
        <v>3044</v>
      </c>
      <c r="I117" s="208" t="s">
        <v>2409</v>
      </c>
      <c r="J117" s="195" t="str">
        <f t="shared" si="9"/>
        <v>FALSE</v>
      </c>
      <c r="K117" s="204">
        <v>1</v>
      </c>
      <c r="L117" s="195" t="s">
        <v>145</v>
      </c>
      <c r="M117" s="193" t="s">
        <v>2122</v>
      </c>
      <c r="N117" s="193" t="str">
        <f>VLOOKUP(B117,'HECVAT - Full | Vendor Response'!A:E,3,FALSE)</f>
        <v>Yes</v>
      </c>
      <c r="O117" s="193" t="str">
        <f>IF(LEN(VLOOKUP(B117,'Analyst Report'!$A:$I,7,FALSE))= 0,"",VLOOKUP(B117,'Analyst Report'!$A:$I,7,FALSE))</f>
        <v/>
      </c>
      <c r="P117" s="193">
        <f t="shared" si="7"/>
        <v>1</v>
      </c>
      <c r="Q117" s="193">
        <v>20</v>
      </c>
      <c r="R117" s="193">
        <f>IF(LEN(VLOOKUP(B117,'Analyst Report'!$A$31:$I$288,9,FALSE))=0,VLOOKUP(B117,'Analyst Report'!$A$31:$I$288,8,FALSE),VLOOKUP(B117,'Analyst Report'!$A$31:$I$288,9,FALSE))</f>
        <v>20</v>
      </c>
      <c r="S117" s="193">
        <f t="shared" si="10"/>
        <v>20</v>
      </c>
      <c r="T117" s="193">
        <f t="shared" si="8"/>
        <v>20</v>
      </c>
      <c r="U117" s="192" t="s">
        <v>60</v>
      </c>
      <c r="V117" s="192" t="s">
        <v>60</v>
      </c>
      <c r="W117" s="192" t="s">
        <v>60</v>
      </c>
      <c r="X117" s="192" t="s">
        <v>60</v>
      </c>
      <c r="Y117" s="192" t="s">
        <v>60</v>
      </c>
      <c r="Z117" s="192" t="s">
        <v>60</v>
      </c>
      <c r="AA117" s="192" t="s">
        <v>60</v>
      </c>
      <c r="AB117" s="192" t="s">
        <v>60</v>
      </c>
    </row>
    <row r="118" spans="1:28" ht="199.5" x14ac:dyDescent="0.2">
      <c r="A118" s="200">
        <f t="shared" si="11"/>
        <v>101</v>
      </c>
      <c r="B118" s="207" t="s">
        <v>157</v>
      </c>
      <c r="C118" s="201" t="s">
        <v>2410</v>
      </c>
      <c r="D118" s="201" t="str">
        <f>VLOOKUP(B118,'HECVAT - Full | Vendor Response'!A$4:D$320,4,TRUE)</f>
        <v xml:space="preserve">Leepfrog handles all aspects of the update process and will implement them following your timescales and production cycles. There are no patches or updates that require the production versions of CourseLeaf to be taken offline for longer than normal operating system updates. </v>
      </c>
      <c r="E118" s="219" t="s">
        <v>60</v>
      </c>
      <c r="F118" s="219" t="s">
        <v>2411</v>
      </c>
      <c r="G118" s="219" t="s">
        <v>3045</v>
      </c>
      <c r="H118" s="212" t="s">
        <v>2412</v>
      </c>
      <c r="I118" s="212" t="s">
        <v>2378</v>
      </c>
      <c r="J118" s="195" t="str">
        <f t="shared" si="9"/>
        <v>FALSE</v>
      </c>
      <c r="K118" s="204">
        <v>1</v>
      </c>
      <c r="L118" s="195" t="s">
        <v>145</v>
      </c>
      <c r="M118" s="193" t="s">
        <v>2122</v>
      </c>
      <c r="N118" s="193" t="str">
        <f>VLOOKUP(B118,'HECVAT - Full | Vendor Response'!A:E,3,FALSE)</f>
        <v>Yes</v>
      </c>
      <c r="O118" s="193" t="str">
        <f>IF(LEN(VLOOKUP(B118,'Analyst Report'!$A:$I,7,FALSE))= 0,"",VLOOKUP(B118,'Analyst Report'!$A:$I,7,FALSE))</f>
        <v/>
      </c>
      <c r="P118" s="193">
        <f t="shared" si="7"/>
        <v>1</v>
      </c>
      <c r="Q118" s="193">
        <v>15</v>
      </c>
      <c r="R118" s="193">
        <f>IF(LEN(VLOOKUP(B118,'Analyst Report'!$A$31:$I$288,9,FALSE))=0,VLOOKUP(B118,'Analyst Report'!$A$31:$I$288,8,FALSE),VLOOKUP(B118,'Analyst Report'!$A$31:$I$288,9,FALSE))</f>
        <v>15</v>
      </c>
      <c r="S118" s="193">
        <f t="shared" si="10"/>
        <v>15</v>
      </c>
      <c r="T118" s="193">
        <f t="shared" si="8"/>
        <v>15</v>
      </c>
      <c r="U118" s="192" t="s">
        <v>60</v>
      </c>
      <c r="V118" s="192" t="s">
        <v>60</v>
      </c>
      <c r="W118" s="192" t="s">
        <v>60</v>
      </c>
      <c r="X118" s="192" t="s">
        <v>60</v>
      </c>
      <c r="Y118" s="192" t="s">
        <v>60</v>
      </c>
      <c r="Z118" s="192" t="s">
        <v>60</v>
      </c>
      <c r="AA118" s="192" t="s">
        <v>60</v>
      </c>
      <c r="AB118" s="192" t="s">
        <v>60</v>
      </c>
    </row>
    <row r="119" spans="1:28" ht="128.25" x14ac:dyDescent="0.2">
      <c r="A119" s="200">
        <f t="shared" si="11"/>
        <v>102</v>
      </c>
      <c r="B119" s="207" t="s">
        <v>158</v>
      </c>
      <c r="C119" s="201" t="s">
        <v>3046</v>
      </c>
      <c r="D119" s="201" t="str">
        <f>VLOOKUP(B119,'HECVAT - Full | Vendor Response'!A$4:D$320,4,TRUE)</f>
        <v xml:space="preserve">Policies and procedures are in place to provide that emergency changes are documented and authorized. </v>
      </c>
      <c r="E119" s="219" t="s">
        <v>60</v>
      </c>
      <c r="F119" s="219" t="s">
        <v>2413</v>
      </c>
      <c r="G119" s="219" t="s">
        <v>3047</v>
      </c>
      <c r="H119" s="212" t="s">
        <v>2414</v>
      </c>
      <c r="I119" s="212" t="s">
        <v>3048</v>
      </c>
      <c r="J119" s="195" t="str">
        <f t="shared" si="9"/>
        <v>FALSE</v>
      </c>
      <c r="K119" s="204">
        <v>1</v>
      </c>
      <c r="L119" s="195" t="s">
        <v>145</v>
      </c>
      <c r="M119" s="193" t="s">
        <v>2122</v>
      </c>
      <c r="N119" s="193" t="str">
        <f>VLOOKUP(B119,'HECVAT - Full | Vendor Response'!A:E,3,FALSE)</f>
        <v>Yes</v>
      </c>
      <c r="O119" s="193" t="str">
        <f>IF(LEN(VLOOKUP(B119,'Analyst Report'!$A:$I,7,FALSE))= 0,"",VLOOKUP(B119,'Analyst Report'!$A:$I,7,FALSE))</f>
        <v/>
      </c>
      <c r="P119" s="193">
        <f t="shared" si="7"/>
        <v>1</v>
      </c>
      <c r="Q119" s="193">
        <v>15</v>
      </c>
      <c r="R119" s="193">
        <f>IF(LEN(VLOOKUP(B119,'Analyst Report'!$A$31:$I$288,9,FALSE))=0,VLOOKUP(B119,'Analyst Report'!$A$31:$I$288,8,FALSE),VLOOKUP(B119,'Analyst Report'!$A$31:$I$288,9,FALSE))</f>
        <v>15</v>
      </c>
      <c r="S119" s="193">
        <f t="shared" si="10"/>
        <v>15</v>
      </c>
      <c r="T119" s="193">
        <f t="shared" si="8"/>
        <v>15</v>
      </c>
      <c r="U119" s="192" t="s">
        <v>60</v>
      </c>
      <c r="V119" s="192" t="s">
        <v>60</v>
      </c>
      <c r="W119" s="192" t="s">
        <v>60</v>
      </c>
      <c r="X119" s="192" t="s">
        <v>60</v>
      </c>
      <c r="Y119" s="192" t="s">
        <v>60</v>
      </c>
      <c r="Z119" s="192" t="s">
        <v>60</v>
      </c>
      <c r="AA119" s="192" t="s">
        <v>60</v>
      </c>
      <c r="AB119" s="192" t="s">
        <v>60</v>
      </c>
    </row>
    <row r="120" spans="1:28" ht="270.75" x14ac:dyDescent="0.2">
      <c r="A120" s="200">
        <f t="shared" si="11"/>
        <v>103</v>
      </c>
      <c r="B120" s="201" t="s">
        <v>159</v>
      </c>
      <c r="C120" s="201" t="s">
        <v>3058</v>
      </c>
      <c r="D120" s="201" t="str">
        <f>VLOOKUP(B120,'HECVAT - Full | Vendor Response'!A$4:D$320,4,TRUE)</f>
        <v>Yes, our organization has an implemented system configuration management process.</v>
      </c>
      <c r="E120" s="194" t="s">
        <v>60</v>
      </c>
      <c r="F120" s="194" t="s">
        <v>2415</v>
      </c>
      <c r="G120" s="194" t="s">
        <v>2416</v>
      </c>
      <c r="H120" s="206" t="s">
        <v>2417</v>
      </c>
      <c r="I120" s="206" t="s">
        <v>3049</v>
      </c>
      <c r="J120" s="195" t="str">
        <f>IF(S120&gt;20,"TRUE","FALSE")</f>
        <v>TRUE</v>
      </c>
      <c r="K120" s="204">
        <v>1</v>
      </c>
      <c r="L120" s="195" t="s">
        <v>145</v>
      </c>
      <c r="M120" s="193" t="s">
        <v>2122</v>
      </c>
      <c r="N120" s="193" t="str">
        <f>VLOOKUP(B120,'HECVAT - Full | Vendor Response'!A:E,3,FALSE)</f>
        <v>Yes</v>
      </c>
      <c r="O120" s="193" t="str">
        <f>IF(LEN(VLOOKUP(B120,'Analyst Report'!$A:$I,7,FALSE))= 0,"",VLOOKUP(B120,'Analyst Report'!$A:$I,7,FALSE))</f>
        <v/>
      </c>
      <c r="P120" s="193">
        <f>IF((O120=""),(IF(ISNUMBER(FIND(M120,N120)), 1, 0)),(IF(ISNUMBER(FIND(M120,O120)), 1, 0)))</f>
        <v>1</v>
      </c>
      <c r="Q120" s="193">
        <v>25</v>
      </c>
      <c r="R120" s="193">
        <f>IF(LEN(VLOOKUP(B120,'Analyst Report'!$A$31:$I$288,9,FALSE))=0,VLOOKUP(B120,'Analyst Report'!$A$31:$I$288,8,FALSE),VLOOKUP(B120,'Analyst Report'!$A$31:$I$288,9,FALSE))</f>
        <v>25</v>
      </c>
      <c r="S120" s="193">
        <f t="shared" si="10"/>
        <v>25</v>
      </c>
      <c r="T120" s="193">
        <f>P120*S120</f>
        <v>25</v>
      </c>
      <c r="U120" s="192" t="s">
        <v>60</v>
      </c>
      <c r="V120" s="192" t="s">
        <v>60</v>
      </c>
      <c r="W120" s="192" t="s">
        <v>60</v>
      </c>
      <c r="X120" s="192" t="s">
        <v>60</v>
      </c>
      <c r="Y120" s="192" t="s">
        <v>60</v>
      </c>
      <c r="Z120" s="192" t="s">
        <v>60</v>
      </c>
      <c r="AA120" s="192" t="s">
        <v>60</v>
      </c>
      <c r="AB120" s="192" t="s">
        <v>60</v>
      </c>
    </row>
    <row r="121" spans="1:28" ht="185.25" x14ac:dyDescent="0.2">
      <c r="A121" s="200">
        <f t="shared" si="11"/>
        <v>104</v>
      </c>
      <c r="B121" s="201" t="s">
        <v>160</v>
      </c>
      <c r="C121" s="201" t="s">
        <v>2418</v>
      </c>
      <c r="D121" s="201" t="str">
        <f>VLOOKUP(B121,'HECVAT - Full | Vendor Response'!A$4:D$320,4,TRUE)</f>
        <v xml:space="preserve">Yes, our organization has a systems management and configuration strategy. </v>
      </c>
      <c r="E121" s="194" t="s">
        <v>60</v>
      </c>
      <c r="F121" s="194" t="s">
        <v>2419</v>
      </c>
      <c r="G121" s="194" t="s">
        <v>2420</v>
      </c>
      <c r="H121" s="206" t="s">
        <v>2942</v>
      </c>
      <c r="I121" s="206" t="s">
        <v>2943</v>
      </c>
      <c r="J121" s="195" t="str">
        <f>IF(S121&gt;20,"TRUE","FALSE")</f>
        <v>FALSE</v>
      </c>
      <c r="K121" s="204">
        <v>1</v>
      </c>
      <c r="L121" s="195" t="s">
        <v>2421</v>
      </c>
      <c r="M121" s="193" t="s">
        <v>2122</v>
      </c>
      <c r="N121" s="193" t="str">
        <f>VLOOKUP(B121,'HECVAT - Full | Vendor Response'!A:E,3,FALSE)</f>
        <v>Yes</v>
      </c>
      <c r="O121" s="193" t="str">
        <f>IF(LEN(VLOOKUP(B121,'Analyst Report'!$A:$I,7,FALSE))= 0,"",VLOOKUP(B121,'Analyst Report'!$A:$I,7,FALSE))</f>
        <v/>
      </c>
      <c r="P121" s="193">
        <f>IF((O121=""),(IF(ISNUMBER(FIND(M121,N121)), 1, 0)),(IF(ISNUMBER(FIND(M121,O121)), 1, 0)))</f>
        <v>1</v>
      </c>
      <c r="Q121" s="193">
        <v>15</v>
      </c>
      <c r="R121" s="193">
        <f>IF(LEN(VLOOKUP(B121,'Analyst Report'!$A$31:$I$288,9,FALSE))=0,VLOOKUP(B121,'Analyst Report'!$A$31:$I$288,8,FALSE),VLOOKUP(B121,'Analyst Report'!$A$31:$I$288,9,FALSE))</f>
        <v>15</v>
      </c>
      <c r="S121" s="193">
        <f t="shared" si="10"/>
        <v>15</v>
      </c>
      <c r="T121" s="193">
        <f>P121*S121</f>
        <v>15</v>
      </c>
      <c r="U121" s="192" t="s">
        <v>60</v>
      </c>
      <c r="V121" s="192" t="s">
        <v>60</v>
      </c>
      <c r="W121" s="192" t="s">
        <v>60</v>
      </c>
      <c r="X121" s="192" t="s">
        <v>60</v>
      </c>
      <c r="Y121" s="192" t="s">
        <v>60</v>
      </c>
      <c r="Z121" s="192" t="s">
        <v>60</v>
      </c>
      <c r="AA121" s="192" t="s">
        <v>60</v>
      </c>
      <c r="AB121" s="192" t="s">
        <v>60</v>
      </c>
    </row>
    <row r="122" spans="1:28" ht="399" x14ac:dyDescent="0.2">
      <c r="A122" s="200">
        <f t="shared" si="11"/>
        <v>105</v>
      </c>
      <c r="B122" s="201" t="s">
        <v>162</v>
      </c>
      <c r="C122" s="201" t="s">
        <v>2422</v>
      </c>
      <c r="D122" s="201" t="str">
        <f>VLOOKUP(B122,'HECVAT - Full | Vendor Response'!A$4:D$320,4,TRUE)</f>
        <v>CourseLeaf is hosted on Amazon Web Services. All CourseLeaf sites are isolated from one another by strict configuration of the Unix permission model and careful configuration of the web server. All authentication credentials, user accounts and databases are unique to each CourseLeaf site and do not include any shared data. Authentication paths are unique to each customer. CourseLeaf utilizes AWS VPC technology to separate elements of the environment. For example, on the public site, the Load Balancers exist in a public subnet, whereas the EC2 instances are maintained in a private subnet.</v>
      </c>
      <c r="E122" s="219" t="s">
        <v>60</v>
      </c>
      <c r="F122" s="196" t="s">
        <v>3189</v>
      </c>
      <c r="G122" s="196" t="s">
        <v>2423</v>
      </c>
      <c r="H122" s="208" t="s">
        <v>3050</v>
      </c>
      <c r="I122" s="212" t="s">
        <v>3051</v>
      </c>
      <c r="J122" s="195" t="str">
        <f t="shared" si="9"/>
        <v>FALSE</v>
      </c>
      <c r="K122" s="204">
        <v>1</v>
      </c>
      <c r="L122" s="195" t="s">
        <v>161</v>
      </c>
      <c r="M122" s="193" t="s">
        <v>2122</v>
      </c>
      <c r="N122" s="193" t="str">
        <f>VLOOKUP(B122,'HECVAT - Full | Vendor Response'!A:E,3,FALSE)</f>
        <v>No</v>
      </c>
      <c r="O122" s="193" t="str">
        <f>IF(LEN(VLOOKUP(B122,'Analyst Report'!$A:$I,7,FALSE))= 0,"",VLOOKUP(B122,'Analyst Report'!$A:$I,7,FALSE))</f>
        <v/>
      </c>
      <c r="P122" s="193">
        <f t="shared" si="7"/>
        <v>0</v>
      </c>
      <c r="Q122" s="193">
        <v>15</v>
      </c>
      <c r="R122" s="193">
        <f>IF(LEN(VLOOKUP(B122,'Analyst Report'!$A$31:$I$288,9,FALSE))=0,VLOOKUP(B122,'Analyst Report'!$A$31:$I$288,8,FALSE),VLOOKUP(B122,'Analyst Report'!$A$31:$I$288,9,FALSE))</f>
        <v>15</v>
      </c>
      <c r="S122" s="193">
        <f t="shared" si="10"/>
        <v>15</v>
      </c>
      <c r="T122" s="193">
        <f t="shared" si="8"/>
        <v>0</v>
      </c>
      <c r="U122" s="192" t="s">
        <v>60</v>
      </c>
      <c r="V122" s="192" t="s">
        <v>60</v>
      </c>
      <c r="W122" s="192" t="s">
        <v>60</v>
      </c>
      <c r="X122" s="192" t="s">
        <v>60</v>
      </c>
      <c r="Y122" s="192" t="s">
        <v>60</v>
      </c>
      <c r="Z122" s="192" t="s">
        <v>60</v>
      </c>
      <c r="AA122" s="192" t="s">
        <v>60</v>
      </c>
      <c r="AB122" s="192" t="s">
        <v>60</v>
      </c>
    </row>
    <row r="123" spans="1:28" ht="128.25" x14ac:dyDescent="0.2">
      <c r="A123" s="200">
        <f t="shared" si="11"/>
        <v>106</v>
      </c>
      <c r="B123" s="201" t="s">
        <v>163</v>
      </c>
      <c r="C123" s="201" t="s">
        <v>3052</v>
      </c>
      <c r="D123" s="201" t="str">
        <f>VLOOKUP(B123,'HECVAT - Full | Vendor Response'!A$4:D$320,4,TRUE)</f>
        <v>The institution's web data will be stored on web servers with publicly routable IP addresses.</v>
      </c>
      <c r="E123" s="219" t="s">
        <v>60</v>
      </c>
      <c r="F123" s="219" t="s">
        <v>60</v>
      </c>
      <c r="G123" s="219" t="s">
        <v>3053</v>
      </c>
      <c r="H123" s="212" t="s">
        <v>3054</v>
      </c>
      <c r="I123" s="212" t="s">
        <v>2424</v>
      </c>
      <c r="J123" s="195" t="str">
        <f t="shared" si="9"/>
        <v>TRUE</v>
      </c>
      <c r="K123" s="204">
        <v>1</v>
      </c>
      <c r="L123" s="195" t="s">
        <v>161</v>
      </c>
      <c r="M123" s="193" t="s">
        <v>2126</v>
      </c>
      <c r="N123" s="193" t="str">
        <f>VLOOKUP(B123,'HECVAT - Full | Vendor Response'!A:E,3,FALSE)</f>
        <v>Yes</v>
      </c>
      <c r="O123" s="193" t="str">
        <f>IF(LEN(VLOOKUP(B123,'Analyst Report'!$A:$I,7,FALSE))= 0,"",VLOOKUP(B123,'Analyst Report'!$A:$I,7,FALSE))</f>
        <v/>
      </c>
      <c r="P123" s="193">
        <f t="shared" si="7"/>
        <v>0</v>
      </c>
      <c r="Q123" s="193">
        <v>25</v>
      </c>
      <c r="R123" s="193">
        <f>IF(LEN(VLOOKUP(B123,'Analyst Report'!$A$31:$I$288,9,FALSE))=0,VLOOKUP(B123,'Analyst Report'!$A$31:$I$288,8,FALSE),VLOOKUP(B123,'Analyst Report'!$A$31:$I$288,9,FALSE))</f>
        <v>25</v>
      </c>
      <c r="S123" s="193">
        <f t="shared" si="10"/>
        <v>25</v>
      </c>
      <c r="T123" s="193">
        <f t="shared" si="8"/>
        <v>0</v>
      </c>
      <c r="U123" s="192" t="s">
        <v>60</v>
      </c>
      <c r="V123" s="192" t="s">
        <v>60</v>
      </c>
      <c r="W123" s="192" t="s">
        <v>60</v>
      </c>
      <c r="X123" s="192" t="s">
        <v>60</v>
      </c>
      <c r="Y123" s="192" t="s">
        <v>60</v>
      </c>
      <c r="Z123" s="192" t="s">
        <v>60</v>
      </c>
      <c r="AA123" s="192" t="s">
        <v>60</v>
      </c>
      <c r="AB123" s="192" t="s">
        <v>60</v>
      </c>
    </row>
    <row r="124" spans="1:28" ht="409.5" x14ac:dyDescent="0.2">
      <c r="A124" s="200">
        <f t="shared" si="11"/>
        <v>107</v>
      </c>
      <c r="B124" s="201" t="s">
        <v>164</v>
      </c>
      <c r="C124" s="201" t="s">
        <v>3055</v>
      </c>
      <c r="D124" s="201" t="str">
        <f>VLOOKUP(B124,'HECVAT - Full | Vendor Response'!A$4:D$320,4,TRUE)</f>
        <v>For data transmission security, all CourseLeaf web requests are over HTTPS for customers who request it; all communications can be encrypted. For communication between the user and the software, CourseLeaf supports industry-standard TLS encryption. Information between the solution and the authors and editors is protected by using TLS with certificates from an independent authority on all or part of the website. Key data exchanges are done by TLS-protected data retrieval from institution systems. Some customers also utilize SFTP for integration with Student Information Systems. Our SFTP servers are configured for strong cryptographic algorithms, and we can support password or key based authentication.</v>
      </c>
      <c r="E124" s="196" t="s">
        <v>60</v>
      </c>
      <c r="F124" s="196" t="s">
        <v>3056</v>
      </c>
      <c r="G124" s="196" t="s">
        <v>3057</v>
      </c>
      <c r="H124" s="208" t="s">
        <v>2425</v>
      </c>
      <c r="I124" s="208" t="s">
        <v>2426</v>
      </c>
      <c r="J124" s="195" t="str">
        <f t="shared" si="9"/>
        <v>TRUE</v>
      </c>
      <c r="K124" s="204">
        <v>1</v>
      </c>
      <c r="L124" s="195" t="s">
        <v>161</v>
      </c>
      <c r="M124" s="193" t="s">
        <v>2122</v>
      </c>
      <c r="N124" s="193" t="str">
        <f>VLOOKUP(B124,'HECVAT - Full | Vendor Response'!A:E,3,FALSE)</f>
        <v>Yes</v>
      </c>
      <c r="O124" s="193" t="str">
        <f>IF(LEN(VLOOKUP(B124,'Analyst Report'!$A:$I,7,FALSE))= 0,"",VLOOKUP(B124,'Analyst Report'!$A:$I,7,FALSE))</f>
        <v/>
      </c>
      <c r="P124" s="193">
        <f t="shared" si="7"/>
        <v>1</v>
      </c>
      <c r="Q124" s="193">
        <v>40</v>
      </c>
      <c r="R124" s="193">
        <f>IF(LEN(VLOOKUP(B124,'Analyst Report'!$A$31:$I$288,9,FALSE))=0,VLOOKUP(B124,'Analyst Report'!$A$31:$I$288,8,FALSE),VLOOKUP(B124,'Analyst Report'!$A$31:$I$288,9,FALSE))</f>
        <v>40</v>
      </c>
      <c r="S124" s="193">
        <f t="shared" si="10"/>
        <v>40</v>
      </c>
      <c r="T124" s="193">
        <f t="shared" si="8"/>
        <v>40</v>
      </c>
      <c r="U124" s="192" t="s">
        <v>60</v>
      </c>
      <c r="V124" s="192" t="s">
        <v>60</v>
      </c>
      <c r="W124" s="192" t="s">
        <v>60</v>
      </c>
      <c r="X124" s="192" t="s">
        <v>60</v>
      </c>
      <c r="Y124" s="192" t="s">
        <v>60</v>
      </c>
      <c r="Z124" s="192" t="s">
        <v>60</v>
      </c>
      <c r="AA124" s="192" t="s">
        <v>60</v>
      </c>
      <c r="AB124" s="192" t="s">
        <v>60</v>
      </c>
    </row>
    <row r="125" spans="1:28" ht="228" x14ac:dyDescent="0.2">
      <c r="A125" s="200">
        <f t="shared" si="11"/>
        <v>108</v>
      </c>
      <c r="B125" s="201" t="s">
        <v>165</v>
      </c>
      <c r="C125" s="201" t="s">
        <v>3060</v>
      </c>
      <c r="D125" s="201" t="str">
        <f>VLOOKUP(B125,'HECVAT - Full | Vendor Response'!A$4:D$320,4,TRUE)</f>
        <v xml:space="preserve">The location of CourseLeaf will be on Amazon Web Services (AWS). Only non-sensitive data intended for public use is used and may or may not be encrypted (at client request). CourseLeaf never uses or stores personal or FERPA protected data, PII, HIPPA, Social Security, or financial data and therefore does not encrypt it. </v>
      </c>
      <c r="E125" s="196" t="s">
        <v>60</v>
      </c>
      <c r="F125" s="196" t="s">
        <v>3061</v>
      </c>
      <c r="G125" s="196" t="s">
        <v>2427</v>
      </c>
      <c r="H125" s="208" t="s">
        <v>3062</v>
      </c>
      <c r="I125" s="208" t="s">
        <v>2428</v>
      </c>
      <c r="J125" s="195" t="str">
        <f t="shared" si="9"/>
        <v>TRUE</v>
      </c>
      <c r="K125" s="204">
        <v>1</v>
      </c>
      <c r="L125" s="195" t="s">
        <v>161</v>
      </c>
      <c r="M125" s="193" t="s">
        <v>2122</v>
      </c>
      <c r="N125" s="193" t="str">
        <f>VLOOKUP(B125,'HECVAT - Full | Vendor Response'!A:E,3,FALSE)</f>
        <v>Yes</v>
      </c>
      <c r="O125" s="193" t="str">
        <f>IF(LEN(VLOOKUP(B125,'Analyst Report'!$A:$I,7,FALSE))= 0,"",VLOOKUP(B125,'Analyst Report'!$A:$I,7,FALSE))</f>
        <v/>
      </c>
      <c r="P125" s="193">
        <f t="shared" si="7"/>
        <v>1</v>
      </c>
      <c r="Q125" s="193">
        <v>25</v>
      </c>
      <c r="R125" s="193">
        <f>IF(LEN(VLOOKUP(B125,'Analyst Report'!$A$31:$I$288,9,FALSE))=0,VLOOKUP(B125,'Analyst Report'!$A$31:$I$288,8,FALSE),VLOOKUP(B125,'Analyst Report'!$A$31:$I$288,9,FALSE))</f>
        <v>25</v>
      </c>
      <c r="S125" s="193">
        <f t="shared" si="10"/>
        <v>25</v>
      </c>
      <c r="T125" s="193">
        <f t="shared" si="8"/>
        <v>25</v>
      </c>
      <c r="U125" s="192" t="s">
        <v>60</v>
      </c>
      <c r="V125" s="192" t="s">
        <v>60</v>
      </c>
      <c r="W125" s="192" t="s">
        <v>60</v>
      </c>
      <c r="X125" s="192" t="s">
        <v>60</v>
      </c>
      <c r="Y125" s="192" t="s">
        <v>60</v>
      </c>
      <c r="Z125" s="192" t="s">
        <v>60</v>
      </c>
      <c r="AA125" s="192" t="s">
        <v>60</v>
      </c>
      <c r="AB125" s="192" t="s">
        <v>60</v>
      </c>
    </row>
    <row r="126" spans="1:28" ht="171" x14ac:dyDescent="0.2">
      <c r="A126" s="200">
        <f t="shared" si="11"/>
        <v>109</v>
      </c>
      <c r="B126" s="201" t="s">
        <v>166</v>
      </c>
      <c r="C126" s="201" t="s">
        <v>2429</v>
      </c>
      <c r="D126" s="201" t="str">
        <f>VLOOKUP(B126,'HECVAT - Full | Vendor Response'!A$4:D$320,4,TRUE)</f>
        <v xml:space="preserve">Servers are configured to meet FIPS standards. </v>
      </c>
      <c r="E126" s="219" t="s">
        <v>60</v>
      </c>
      <c r="F126" s="196" t="s">
        <v>2430</v>
      </c>
      <c r="G126" s="219" t="s">
        <v>2431</v>
      </c>
      <c r="H126" s="212" t="s">
        <v>3128</v>
      </c>
      <c r="I126" s="212" t="s">
        <v>2432</v>
      </c>
      <c r="J126" s="195" t="str">
        <f t="shared" si="9"/>
        <v>TRUE</v>
      </c>
      <c r="K126" s="204">
        <v>1</v>
      </c>
      <c r="L126" s="195" t="s">
        <v>161</v>
      </c>
      <c r="M126" s="193" t="s">
        <v>2122</v>
      </c>
      <c r="N126" s="193" t="str">
        <f>VLOOKUP(B126,'HECVAT - Full | Vendor Response'!A:E,3,FALSE)</f>
        <v>Yes</v>
      </c>
      <c r="O126" s="193" t="str">
        <f>IF(LEN(VLOOKUP(B126,'Analyst Report'!$A:$I,7,FALSE))= 0,"",VLOOKUP(B126,'Analyst Report'!$A:$I,7,FALSE))</f>
        <v/>
      </c>
      <c r="P126" s="193">
        <f t="shared" si="7"/>
        <v>1</v>
      </c>
      <c r="Q126" s="193">
        <v>25</v>
      </c>
      <c r="R126" s="193">
        <f>IF(LEN(VLOOKUP(B126,'Analyst Report'!$A$31:$I$288,9,FALSE))=0,VLOOKUP(B126,'Analyst Report'!$A$31:$I$288,8,FALSE),VLOOKUP(B126,'Analyst Report'!$A$31:$I$288,9,FALSE))</f>
        <v>25</v>
      </c>
      <c r="S126" s="193">
        <f t="shared" si="10"/>
        <v>25</v>
      </c>
      <c r="T126" s="193">
        <f t="shared" si="8"/>
        <v>25</v>
      </c>
      <c r="U126" s="192" t="s">
        <v>60</v>
      </c>
      <c r="V126" s="192" t="s">
        <v>60</v>
      </c>
      <c r="W126" s="192" t="s">
        <v>60</v>
      </c>
      <c r="X126" s="192" t="s">
        <v>60</v>
      </c>
      <c r="Y126" s="192" t="s">
        <v>60</v>
      </c>
      <c r="Z126" s="192" t="s">
        <v>60</v>
      </c>
      <c r="AA126" s="192" t="s">
        <v>60</v>
      </c>
      <c r="AB126" s="192" t="s">
        <v>60</v>
      </c>
    </row>
    <row r="127" spans="1:28" ht="285" x14ac:dyDescent="0.2">
      <c r="A127" s="200">
        <f t="shared" si="11"/>
        <v>110</v>
      </c>
      <c r="B127" s="201" t="s">
        <v>167</v>
      </c>
      <c r="C127" s="201" t="s">
        <v>2433</v>
      </c>
      <c r="D127" s="201" t="str">
        <f>VLOOKUP(B127,'HECVAT - Full | Vendor Response'!A$4:D$320,4,TRUE)</f>
        <v>All data within CourseLeaf belongs to the customer. Upon termination of an agreement, all data will be turned over to the client in the relevant and appropriate data formats and sanitized/destroyed at Leepfrog immediately upon your request. Leepfrog utilizes overwrite (“shred”) of data to delete from all online file systems and certifies its destruction. Leepfrog indefinitely retains all storage media.</v>
      </c>
      <c r="E127" s="219" t="s">
        <v>60</v>
      </c>
      <c r="F127" s="196" t="s">
        <v>2434</v>
      </c>
      <c r="G127" s="219" t="s">
        <v>3063</v>
      </c>
      <c r="H127" s="212" t="s">
        <v>2435</v>
      </c>
      <c r="I127" s="212" t="s">
        <v>2436</v>
      </c>
      <c r="J127" s="195" t="str">
        <f t="shared" si="9"/>
        <v>FALSE</v>
      </c>
      <c r="K127" s="204">
        <v>1</v>
      </c>
      <c r="L127" s="195" t="s">
        <v>161</v>
      </c>
      <c r="M127" s="193" t="s">
        <v>2122</v>
      </c>
      <c r="N127" s="193" t="str">
        <f>VLOOKUP(B127,'HECVAT - Full | Vendor Response'!A:E,3,FALSE)</f>
        <v>Yes</v>
      </c>
      <c r="O127" s="193" t="str">
        <f>IF(LEN(VLOOKUP(B127,'Analyst Report'!$A:$I,7,FALSE))= 0,"",VLOOKUP(B127,'Analyst Report'!$A:$I,7,FALSE))</f>
        <v/>
      </c>
      <c r="P127" s="193">
        <f t="shared" si="7"/>
        <v>1</v>
      </c>
      <c r="Q127" s="193">
        <v>20</v>
      </c>
      <c r="R127" s="193">
        <f>IF(LEN(VLOOKUP(B127,'Analyst Report'!$A$31:$I$288,9,FALSE))=0,VLOOKUP(B127,'Analyst Report'!$A$31:$I$288,8,FALSE),VLOOKUP(B127,'Analyst Report'!$A$31:$I$288,9,FALSE))</f>
        <v>20</v>
      </c>
      <c r="S127" s="193">
        <f t="shared" si="10"/>
        <v>20</v>
      </c>
      <c r="T127" s="193">
        <f t="shared" si="8"/>
        <v>20</v>
      </c>
      <c r="U127" s="192" t="s">
        <v>60</v>
      </c>
      <c r="V127" s="192" t="s">
        <v>60</v>
      </c>
      <c r="W127" s="192" t="s">
        <v>60</v>
      </c>
      <c r="X127" s="192" t="s">
        <v>60</v>
      </c>
      <c r="Y127" s="192" t="s">
        <v>60</v>
      </c>
      <c r="Z127" s="192" t="s">
        <v>60</v>
      </c>
      <c r="AA127" s="192" t="s">
        <v>60</v>
      </c>
      <c r="AB127" s="192" t="s">
        <v>60</v>
      </c>
    </row>
    <row r="128" spans="1:28" ht="142.5" x14ac:dyDescent="0.2">
      <c r="A128" s="200">
        <f t="shared" si="11"/>
        <v>111</v>
      </c>
      <c r="B128" s="201" t="s">
        <v>168</v>
      </c>
      <c r="C128" s="201" t="s">
        <v>2437</v>
      </c>
      <c r="D128" s="201" t="str">
        <f>VLOOKUP(B128,'HECVAT - Full | Vendor Response'!A$4:D$320,4,TRUE)</f>
        <v xml:space="preserve">We will work with the institution to meet the requested period of time in the event of contract cancellation. </v>
      </c>
      <c r="E128" s="219" t="s">
        <v>60</v>
      </c>
      <c r="F128" s="196" t="s">
        <v>2438</v>
      </c>
      <c r="G128" s="219" t="s">
        <v>3063</v>
      </c>
      <c r="H128" s="212" t="s">
        <v>2435</v>
      </c>
      <c r="I128" s="212" t="s">
        <v>2436</v>
      </c>
      <c r="J128" s="195" t="str">
        <f t="shared" si="9"/>
        <v>TRUE</v>
      </c>
      <c r="K128" s="204">
        <v>1</v>
      </c>
      <c r="L128" s="195" t="s">
        <v>161</v>
      </c>
      <c r="M128" s="193" t="s">
        <v>2122</v>
      </c>
      <c r="N128" s="193" t="str">
        <f>VLOOKUP(B128,'HECVAT - Full | Vendor Response'!A:E,3,FALSE)</f>
        <v>Yes</v>
      </c>
      <c r="O128" s="193" t="str">
        <f>IF(LEN(VLOOKUP(B128,'Analyst Report'!$A:$I,7,FALSE))= 0,"",VLOOKUP(B128,'Analyst Report'!$A:$I,7,FALSE))</f>
        <v/>
      </c>
      <c r="P128" s="193">
        <f t="shared" si="7"/>
        <v>1</v>
      </c>
      <c r="Q128" s="193">
        <v>25</v>
      </c>
      <c r="R128" s="193">
        <f>IF(LEN(VLOOKUP(B128,'Analyst Report'!$A$31:$I$288,9,FALSE))=0,VLOOKUP(B128,'Analyst Report'!$A$31:$I$288,8,FALSE),VLOOKUP(B128,'Analyst Report'!$A$31:$I$288,9,FALSE))</f>
        <v>25</v>
      </c>
      <c r="S128" s="193">
        <f t="shared" si="10"/>
        <v>25</v>
      </c>
      <c r="T128" s="193">
        <f t="shared" si="8"/>
        <v>25</v>
      </c>
      <c r="U128" s="192" t="s">
        <v>60</v>
      </c>
      <c r="V128" s="192" t="s">
        <v>60</v>
      </c>
      <c r="W128" s="192" t="s">
        <v>60</v>
      </c>
      <c r="X128" s="192" t="s">
        <v>60</v>
      </c>
      <c r="Y128" s="192" t="s">
        <v>60</v>
      </c>
      <c r="Z128" s="192" t="s">
        <v>60</v>
      </c>
      <c r="AA128" s="192" t="s">
        <v>60</v>
      </c>
      <c r="AB128" s="192" t="s">
        <v>60</v>
      </c>
    </row>
    <row r="129" spans="1:28" ht="142.5" x14ac:dyDescent="0.2">
      <c r="A129" s="200">
        <f t="shared" si="11"/>
        <v>112</v>
      </c>
      <c r="B129" s="201" t="s">
        <v>169</v>
      </c>
      <c r="C129" s="201" t="s">
        <v>3064</v>
      </c>
      <c r="D129" s="201" t="str">
        <f>VLOOKUP(B129,'HECVAT - Full | Vendor Response'!A$4:D$320,4,TRUE)</f>
        <v xml:space="preserve">Yes, we can make this information available upon request. Upon request, we will coordinate schedules with the institution to make the data available. </v>
      </c>
      <c r="E129" s="196" t="s">
        <v>60</v>
      </c>
      <c r="F129" s="196" t="s">
        <v>3065</v>
      </c>
      <c r="G129" s="196" t="s">
        <v>2439</v>
      </c>
      <c r="H129" s="208" t="s">
        <v>2440</v>
      </c>
      <c r="I129" s="208" t="s">
        <v>2436</v>
      </c>
      <c r="J129" s="195" t="str">
        <f t="shared" si="9"/>
        <v>FALSE</v>
      </c>
      <c r="K129" s="204">
        <v>1</v>
      </c>
      <c r="L129" s="195" t="s">
        <v>161</v>
      </c>
      <c r="M129" s="193" t="s">
        <v>2122</v>
      </c>
      <c r="N129" s="193" t="str">
        <f>VLOOKUP(B129,'HECVAT - Full | Vendor Response'!A:E,3,FALSE)</f>
        <v>Yes</v>
      </c>
      <c r="O129" s="193" t="str">
        <f>IF(LEN(VLOOKUP(B129,'Analyst Report'!$A:$I,7,FALSE))= 0,"",VLOOKUP(B129,'Analyst Report'!$A:$I,7,FALSE))</f>
        <v/>
      </c>
      <c r="P129" s="193">
        <f t="shared" si="7"/>
        <v>1</v>
      </c>
      <c r="Q129" s="193">
        <v>20</v>
      </c>
      <c r="R129" s="193">
        <f>IF(LEN(VLOOKUP(B129,'Analyst Report'!$A$31:$I$288,9,FALSE))=0,VLOOKUP(B129,'Analyst Report'!$A$31:$I$288,8,FALSE),VLOOKUP(B129,'Analyst Report'!$A$31:$I$288,9,FALSE))</f>
        <v>20</v>
      </c>
      <c r="S129" s="193">
        <f t="shared" si="10"/>
        <v>20</v>
      </c>
      <c r="T129" s="193">
        <f t="shared" si="8"/>
        <v>20</v>
      </c>
      <c r="U129" s="192" t="s">
        <v>60</v>
      </c>
      <c r="V129" s="192" t="s">
        <v>60</v>
      </c>
      <c r="W129" s="192" t="s">
        <v>60</v>
      </c>
      <c r="X129" s="192" t="s">
        <v>60</v>
      </c>
      <c r="Y129" s="192" t="s">
        <v>60</v>
      </c>
      <c r="Z129" s="192" t="s">
        <v>60</v>
      </c>
      <c r="AA129" s="192" t="s">
        <v>60</v>
      </c>
      <c r="AB129" s="192" t="s">
        <v>60</v>
      </c>
    </row>
    <row r="130" spans="1:28" ht="156.75" x14ac:dyDescent="0.2">
      <c r="A130" s="200">
        <f t="shared" si="11"/>
        <v>113</v>
      </c>
      <c r="B130" s="201" t="s">
        <v>170</v>
      </c>
      <c r="C130" s="201" t="s">
        <v>2441</v>
      </c>
      <c r="D130" s="201" t="str">
        <f>VLOOKUP(B130,'HECVAT - Full | Vendor Response'!A$4:D$320,4,TRUE)</f>
        <v xml:space="preserve">Ownership rights to institution data is retained by the institution. No ownership rights are granted to any Leepfrog Technology. For further information please refer to Section 3, Ownership contained within the CourseLeaf SSA. </v>
      </c>
      <c r="E130" s="219" t="s">
        <v>60</v>
      </c>
      <c r="F130" s="219" t="s">
        <v>2442</v>
      </c>
      <c r="G130" s="219" t="s">
        <v>2443</v>
      </c>
      <c r="H130" s="212" t="s">
        <v>2444</v>
      </c>
      <c r="I130" s="212" t="s">
        <v>2445</v>
      </c>
      <c r="J130" s="195" t="str">
        <f t="shared" si="9"/>
        <v>FALSE</v>
      </c>
      <c r="K130" s="204">
        <v>1</v>
      </c>
      <c r="L130" s="195" t="s">
        <v>161</v>
      </c>
      <c r="M130" s="193" t="s">
        <v>2122</v>
      </c>
      <c r="N130" s="193" t="str">
        <f>VLOOKUP(B130,'HECVAT - Full | Vendor Response'!A:E,3,FALSE)</f>
        <v>Yes</v>
      </c>
      <c r="O130" s="193" t="str">
        <f>IF(LEN(VLOOKUP(B130,'Analyst Report'!$A:$I,7,FALSE))= 0,"",VLOOKUP(B130,'Analyst Report'!$A:$I,7,FALSE))</f>
        <v/>
      </c>
      <c r="P130" s="193">
        <f t="shared" si="7"/>
        <v>1</v>
      </c>
      <c r="Q130" s="193">
        <v>15</v>
      </c>
      <c r="R130" s="193">
        <f>IF(LEN(VLOOKUP(B130,'Analyst Report'!$A$31:$I$288,9,FALSE))=0,VLOOKUP(B130,'Analyst Report'!$A$31:$I$288,8,FALSE),VLOOKUP(B130,'Analyst Report'!$A$31:$I$288,9,FALSE))</f>
        <v>15</v>
      </c>
      <c r="S130" s="193">
        <f t="shared" si="10"/>
        <v>15</v>
      </c>
      <c r="T130" s="193">
        <f t="shared" si="8"/>
        <v>15</v>
      </c>
      <c r="U130" s="192" t="s">
        <v>60</v>
      </c>
      <c r="V130" s="192" t="s">
        <v>60</v>
      </c>
      <c r="W130" s="192" t="s">
        <v>60</v>
      </c>
      <c r="X130" s="192" t="s">
        <v>60</v>
      </c>
      <c r="Y130" s="192" t="s">
        <v>60</v>
      </c>
      <c r="Z130" s="192" t="s">
        <v>60</v>
      </c>
      <c r="AA130" s="192" t="s">
        <v>60</v>
      </c>
      <c r="AB130" s="192" t="s">
        <v>60</v>
      </c>
    </row>
    <row r="131" spans="1:28" ht="128.25" x14ac:dyDescent="0.2">
      <c r="A131" s="200">
        <f t="shared" si="11"/>
        <v>114</v>
      </c>
      <c r="B131" s="201" t="s">
        <v>171</v>
      </c>
      <c r="C131" s="201" t="s">
        <v>2446</v>
      </c>
      <c r="D131" s="201" t="str">
        <f>VLOOKUP(B131,'HECVAT - Full | Vendor Response'!A$4:D$320,4,TRUE)</f>
        <v>All data within CourseLeaf belongs to the customer.</v>
      </c>
      <c r="E131" s="219" t="s">
        <v>60</v>
      </c>
      <c r="F131" s="219" t="s">
        <v>2447</v>
      </c>
      <c r="G131" s="219" t="s">
        <v>3066</v>
      </c>
      <c r="H131" s="212" t="s">
        <v>3067</v>
      </c>
      <c r="I131" s="212" t="s">
        <v>2445</v>
      </c>
      <c r="J131" s="195" t="str">
        <f t="shared" si="9"/>
        <v>TRUE</v>
      </c>
      <c r="K131" s="204">
        <v>1</v>
      </c>
      <c r="L131" s="195" t="s">
        <v>161</v>
      </c>
      <c r="M131" s="193" t="s">
        <v>2122</v>
      </c>
      <c r="N131" s="193" t="str">
        <f>VLOOKUP(B131,'HECVAT - Full | Vendor Response'!A:E,3,FALSE)</f>
        <v>Yes</v>
      </c>
      <c r="O131" s="193" t="str">
        <f>IF(LEN(VLOOKUP(B131,'Analyst Report'!$A:$I,7,FALSE))= 0,"",VLOOKUP(B131,'Analyst Report'!$A:$I,7,FALSE))</f>
        <v/>
      </c>
      <c r="P131" s="193">
        <f t="shared" si="7"/>
        <v>1</v>
      </c>
      <c r="Q131" s="193">
        <v>25</v>
      </c>
      <c r="R131" s="193">
        <f>IF(LEN(VLOOKUP(B131,'Analyst Report'!$A$31:$I$288,9,FALSE))=0,VLOOKUP(B131,'Analyst Report'!$A$31:$I$288,8,FALSE),VLOOKUP(B131,'Analyst Report'!$A$31:$I$288,9,FALSE))</f>
        <v>25</v>
      </c>
      <c r="S131" s="193">
        <f t="shared" si="10"/>
        <v>25</v>
      </c>
      <c r="T131" s="193">
        <f t="shared" si="8"/>
        <v>25</v>
      </c>
      <c r="U131" s="192" t="s">
        <v>60</v>
      </c>
      <c r="V131" s="192" t="s">
        <v>60</v>
      </c>
      <c r="W131" s="192" t="s">
        <v>60</v>
      </c>
      <c r="X131" s="192" t="s">
        <v>60</v>
      </c>
      <c r="Y131" s="192" t="s">
        <v>60</v>
      </c>
      <c r="Z131" s="192" t="s">
        <v>60</v>
      </c>
      <c r="AA131" s="192" t="s">
        <v>60</v>
      </c>
      <c r="AB131" s="192" t="s">
        <v>60</v>
      </c>
    </row>
    <row r="132" spans="1:28" ht="128.25" x14ac:dyDescent="0.2">
      <c r="A132" s="200">
        <f t="shared" si="11"/>
        <v>115</v>
      </c>
      <c r="B132" s="201" t="s">
        <v>172</v>
      </c>
      <c r="C132" s="201" t="s">
        <v>2448</v>
      </c>
      <c r="D132" s="201" t="str">
        <f>VLOOKUP(B132,'HECVAT - Full | Vendor Response'!A$4:D$320,4,TRUE)</f>
        <v xml:space="preserve">Notified via email and phone. </v>
      </c>
      <c r="E132" s="219" t="s">
        <v>60</v>
      </c>
      <c r="F132" s="219" t="s">
        <v>2449</v>
      </c>
      <c r="G132" s="219" t="s">
        <v>3068</v>
      </c>
      <c r="H132" s="212" t="s">
        <v>3067</v>
      </c>
      <c r="I132" s="212" t="s">
        <v>2445</v>
      </c>
      <c r="J132" s="195" t="str">
        <f t="shared" si="9"/>
        <v>FALSE</v>
      </c>
      <c r="K132" s="204">
        <v>1</v>
      </c>
      <c r="L132" s="195" t="s">
        <v>161</v>
      </c>
      <c r="M132" s="193" t="s">
        <v>2122</v>
      </c>
      <c r="N132" s="193" t="str">
        <f>VLOOKUP(B132,'HECVAT - Full | Vendor Response'!A:E,3,FALSE)</f>
        <v>Yes</v>
      </c>
      <c r="O132" s="193" t="str">
        <f>IF(LEN(VLOOKUP(B132,'Analyst Report'!$A:$I,7,FALSE))= 0,"",VLOOKUP(B132,'Analyst Report'!$A:$I,7,FALSE))</f>
        <v/>
      </c>
      <c r="P132" s="193">
        <f t="shared" si="7"/>
        <v>1</v>
      </c>
      <c r="Q132" s="193">
        <v>15</v>
      </c>
      <c r="R132" s="193">
        <f>IF(LEN(VLOOKUP(B132,'Analyst Report'!$A$31:$I$288,9,FALSE))=0,VLOOKUP(B132,'Analyst Report'!$A$31:$I$288,8,FALSE),VLOOKUP(B132,'Analyst Report'!$A$31:$I$288,9,FALSE))</f>
        <v>15</v>
      </c>
      <c r="S132" s="193">
        <f t="shared" si="10"/>
        <v>15</v>
      </c>
      <c r="T132" s="193">
        <f t="shared" si="8"/>
        <v>15</v>
      </c>
      <c r="U132" s="192" t="s">
        <v>60</v>
      </c>
      <c r="V132" s="192" t="s">
        <v>60</v>
      </c>
      <c r="W132" s="192" t="s">
        <v>60</v>
      </c>
      <c r="X132" s="192" t="s">
        <v>60</v>
      </c>
      <c r="Y132" s="192" t="s">
        <v>60</v>
      </c>
      <c r="Z132" s="192" t="s">
        <v>60</v>
      </c>
      <c r="AA132" s="192" t="s">
        <v>60</v>
      </c>
      <c r="AB132" s="192" t="s">
        <v>60</v>
      </c>
    </row>
    <row r="133" spans="1:28" ht="171" x14ac:dyDescent="0.2">
      <c r="A133" s="200">
        <f t="shared" si="11"/>
        <v>116</v>
      </c>
      <c r="B133" s="201" t="s">
        <v>173</v>
      </c>
      <c r="C133" s="201" t="s">
        <v>3069</v>
      </c>
      <c r="D133" s="201" t="str">
        <f>VLOOKUP(B133,'HECVAT - Full | Vendor Response'!A$4:D$320,4,TRUE)</f>
        <v xml:space="preserve">Backups are scheduled to be performed once daily and at least two off site copies of system backups are kept. Backups are rotated offsite on a weekly basis and retained for 4 weeks. </v>
      </c>
      <c r="E133" s="196" t="s">
        <v>3070</v>
      </c>
      <c r="F133" s="196" t="s">
        <v>3071</v>
      </c>
      <c r="G133" s="196" t="s">
        <v>2450</v>
      </c>
      <c r="H133" s="208" t="s">
        <v>2451</v>
      </c>
      <c r="I133" s="208" t="s">
        <v>2452</v>
      </c>
      <c r="J133" s="195" t="str">
        <f t="shared" si="9"/>
        <v>FALSE</v>
      </c>
      <c r="K133" s="204">
        <f>IF(N132="Yes",1,0)</f>
        <v>1</v>
      </c>
      <c r="L133" s="195" t="s">
        <v>161</v>
      </c>
      <c r="M133" s="193" t="s">
        <v>2122</v>
      </c>
      <c r="N133" s="193" t="str">
        <f>VLOOKUP(B133,'HECVAT - Full | Vendor Response'!A:E,3,FALSE)</f>
        <v>Yes</v>
      </c>
      <c r="O133" s="193" t="str">
        <f>IF(LEN(VLOOKUP(B133,'Analyst Report'!$A:$I,7,FALSE))= 0,"",VLOOKUP(B133,'Analyst Report'!$A:$I,7,FALSE))</f>
        <v/>
      </c>
      <c r="P133" s="193">
        <f t="shared" si="7"/>
        <v>1</v>
      </c>
      <c r="Q133" s="193">
        <v>15</v>
      </c>
      <c r="R133" s="193">
        <f>IF(LEN(VLOOKUP(B133,'Analyst Report'!$A$31:$I$288,9,FALSE))=0,VLOOKUP(B133,'Analyst Report'!$A$31:$I$288,8,FALSE),VLOOKUP(B133,'Analyst Report'!$A$31:$I$288,9,FALSE))</f>
        <v>15</v>
      </c>
      <c r="S133" s="193">
        <f t="shared" si="10"/>
        <v>15</v>
      </c>
      <c r="T133" s="193">
        <f t="shared" si="8"/>
        <v>15</v>
      </c>
      <c r="U133" s="192" t="s">
        <v>60</v>
      </c>
      <c r="V133" s="192" t="s">
        <v>60</v>
      </c>
      <c r="W133" s="192" t="s">
        <v>60</v>
      </c>
      <c r="X133" s="192" t="s">
        <v>60</v>
      </c>
      <c r="Y133" s="192" t="s">
        <v>60</v>
      </c>
      <c r="Z133" s="192" t="s">
        <v>60</v>
      </c>
      <c r="AA133" s="192" t="s">
        <v>60</v>
      </c>
      <c r="AB133" s="192" t="s">
        <v>60</v>
      </c>
    </row>
    <row r="134" spans="1:28" ht="99.75" x14ac:dyDescent="0.2">
      <c r="A134" s="200">
        <f t="shared" si="11"/>
        <v>117</v>
      </c>
      <c r="B134" s="201" t="s">
        <v>174</v>
      </c>
      <c r="C134" s="201" t="s">
        <v>2453</v>
      </c>
      <c r="D134" s="201" t="str">
        <f>VLOOKUP(B134,'HECVAT - Full | Vendor Response'!A$4:D$320,4,TRUE)</f>
        <v>Included.</v>
      </c>
      <c r="E134" s="219" t="s">
        <v>60</v>
      </c>
      <c r="F134" s="219" t="s">
        <v>2454</v>
      </c>
      <c r="G134" s="219" t="s">
        <v>2455</v>
      </c>
      <c r="H134" s="212" t="s">
        <v>2456</v>
      </c>
      <c r="I134" s="212" t="s">
        <v>2457</v>
      </c>
      <c r="J134" s="195" t="str">
        <f t="shared" si="9"/>
        <v>FALSE</v>
      </c>
      <c r="K134" s="204">
        <v>1</v>
      </c>
      <c r="L134" s="195" t="s">
        <v>161</v>
      </c>
      <c r="M134" s="193" t="s">
        <v>2122</v>
      </c>
      <c r="N134" s="193" t="str">
        <f>VLOOKUP(B134,'HECVAT - Full | Vendor Response'!A:E,3,FALSE)</f>
        <v>Yes</v>
      </c>
      <c r="O134" s="193" t="str">
        <f>IF(LEN(VLOOKUP(B134,'Analyst Report'!$A:$I,7,FALSE))= 0,"",VLOOKUP(B134,'Analyst Report'!$A:$I,7,FALSE))</f>
        <v/>
      </c>
      <c r="P134" s="193">
        <f t="shared" si="7"/>
        <v>1</v>
      </c>
      <c r="Q134" s="193">
        <v>20</v>
      </c>
      <c r="R134" s="193">
        <f>IF(LEN(VLOOKUP(B134,'Analyst Report'!$A$31:$I$288,9,FALSE))=0,VLOOKUP(B134,'Analyst Report'!$A$31:$I$288,8,FALSE),VLOOKUP(B134,'Analyst Report'!$A$31:$I$288,9,FALSE))</f>
        <v>20</v>
      </c>
      <c r="S134" s="193">
        <f t="shared" si="10"/>
        <v>20</v>
      </c>
      <c r="T134" s="193">
        <f t="shared" si="8"/>
        <v>20</v>
      </c>
      <c r="U134" s="192" t="s">
        <v>60</v>
      </c>
      <c r="V134" s="192" t="s">
        <v>60</v>
      </c>
      <c r="W134" s="192" t="s">
        <v>60</v>
      </c>
      <c r="X134" s="192" t="s">
        <v>60</v>
      </c>
      <c r="Y134" s="192" t="s">
        <v>60</v>
      </c>
      <c r="Z134" s="192" t="s">
        <v>60</v>
      </c>
      <c r="AA134" s="192" t="s">
        <v>60</v>
      </c>
      <c r="AB134" s="192" t="s">
        <v>60</v>
      </c>
    </row>
    <row r="135" spans="1:28" ht="142.5" x14ac:dyDescent="0.2">
      <c r="A135" s="200">
        <f t="shared" si="11"/>
        <v>118</v>
      </c>
      <c r="B135" s="201" t="s">
        <v>175</v>
      </c>
      <c r="C135" s="201" t="s">
        <v>3072</v>
      </c>
      <c r="D135" s="201" t="str">
        <f>VLOOKUP(B135,'HECVAT - Full | Vendor Response'!A$4:D$320,4,TRUE)</f>
        <v xml:space="preserve">Backups are scheduled to be performed once daily and at least two off site copies of system backups are kept. Backups are rotated offsite on a weekly basis and retained for 4 weeks. </v>
      </c>
      <c r="E135" s="219" t="s">
        <v>60</v>
      </c>
      <c r="F135" s="219" t="s">
        <v>2458</v>
      </c>
      <c r="G135" s="219" t="s">
        <v>2459</v>
      </c>
      <c r="H135" s="212" t="s">
        <v>2460</v>
      </c>
      <c r="I135" s="212" t="s">
        <v>2461</v>
      </c>
      <c r="J135" s="195" t="str">
        <f t="shared" si="9"/>
        <v>FALSE</v>
      </c>
      <c r="K135" s="204">
        <v>1</v>
      </c>
      <c r="L135" s="195" t="s">
        <v>161</v>
      </c>
      <c r="M135" s="193" t="s">
        <v>2122</v>
      </c>
      <c r="N135" s="193" t="str">
        <f>VLOOKUP(B135,'HECVAT - Full | Vendor Response'!A:E,3,FALSE)</f>
        <v>Yes</v>
      </c>
      <c r="O135" s="193" t="str">
        <f>IF(LEN(VLOOKUP(B135,'Analyst Report'!$A:$I,7,FALSE))= 0,"",VLOOKUP(B135,'Analyst Report'!$A:$I,7,FALSE))</f>
        <v/>
      </c>
      <c r="P135" s="193">
        <f t="shared" si="7"/>
        <v>1</v>
      </c>
      <c r="Q135" s="193">
        <v>20</v>
      </c>
      <c r="R135" s="193">
        <f>IF(LEN(VLOOKUP(B135,'Analyst Report'!$A$31:$I$288,9,FALSE))=0,VLOOKUP(B135,'Analyst Report'!$A$31:$I$288,8,FALSE),VLOOKUP(B135,'Analyst Report'!$A$31:$I$288,9,FALSE))</f>
        <v>20</v>
      </c>
      <c r="S135" s="193">
        <f t="shared" si="10"/>
        <v>20</v>
      </c>
      <c r="T135" s="193">
        <f t="shared" si="8"/>
        <v>20</v>
      </c>
      <c r="U135" s="192" t="s">
        <v>60</v>
      </c>
      <c r="V135" s="192" t="s">
        <v>60</v>
      </c>
      <c r="W135" s="192" t="s">
        <v>60</v>
      </c>
      <c r="X135" s="192" t="s">
        <v>60</v>
      </c>
      <c r="Y135" s="192" t="s">
        <v>60</v>
      </c>
      <c r="Z135" s="192" t="s">
        <v>60</v>
      </c>
      <c r="AA135" s="192" t="s">
        <v>60</v>
      </c>
      <c r="AB135" s="192" t="s">
        <v>60</v>
      </c>
    </row>
    <row r="136" spans="1:28" ht="128.25" x14ac:dyDescent="0.2">
      <c r="A136" s="200">
        <f t="shared" si="11"/>
        <v>119</v>
      </c>
      <c r="B136" s="201" t="s">
        <v>176</v>
      </c>
      <c r="C136" s="201" t="s">
        <v>3073</v>
      </c>
      <c r="D136" s="201" t="str">
        <f>VLOOKUP(B136,'HECVAT - Full | Vendor Response'!A$4:D$320,4,TRUE)</f>
        <v xml:space="preserve">Physical backups taken offsite. </v>
      </c>
      <c r="E136" s="219" t="s">
        <v>60</v>
      </c>
      <c r="F136" s="219" t="s">
        <v>2462</v>
      </c>
      <c r="G136" s="219" t="s">
        <v>2463</v>
      </c>
      <c r="H136" s="212" t="s">
        <v>3074</v>
      </c>
      <c r="I136" s="212" t="s">
        <v>2464</v>
      </c>
      <c r="J136" s="195" t="str">
        <f t="shared" si="9"/>
        <v>FALSE</v>
      </c>
      <c r="K136" s="204">
        <v>1</v>
      </c>
      <c r="L136" s="195" t="s">
        <v>161</v>
      </c>
      <c r="M136" s="193" t="s">
        <v>2122</v>
      </c>
      <c r="N136" s="193" t="str">
        <f>VLOOKUP(B136,'HECVAT - Full | Vendor Response'!A:E,3,FALSE)</f>
        <v>Yes</v>
      </c>
      <c r="O136" s="193" t="str">
        <f>IF(LEN(VLOOKUP(B136,'Analyst Report'!$A:$I,7,FALSE))= 0,"",VLOOKUP(B136,'Analyst Report'!$A:$I,7,FALSE))</f>
        <v/>
      </c>
      <c r="P136" s="193">
        <f t="shared" si="7"/>
        <v>1</v>
      </c>
      <c r="Q136" s="193">
        <v>20</v>
      </c>
      <c r="R136" s="193">
        <f>IF(LEN(VLOOKUP(B136,'Analyst Report'!$A$31:$I$288,9,FALSE))=0,VLOOKUP(B136,'Analyst Report'!$A$31:$I$288,8,FALSE),VLOOKUP(B136,'Analyst Report'!$A$31:$I$288,9,FALSE))</f>
        <v>20</v>
      </c>
      <c r="S136" s="193">
        <f t="shared" si="10"/>
        <v>20</v>
      </c>
      <c r="T136" s="193">
        <f t="shared" si="8"/>
        <v>20</v>
      </c>
      <c r="U136" s="192" t="s">
        <v>60</v>
      </c>
      <c r="V136" s="192" t="s">
        <v>60</v>
      </c>
      <c r="W136" s="192" t="s">
        <v>60</v>
      </c>
      <c r="X136" s="192" t="s">
        <v>60</v>
      </c>
      <c r="Y136" s="192" t="s">
        <v>60</v>
      </c>
      <c r="Z136" s="192" t="s">
        <v>60</v>
      </c>
      <c r="AA136" s="192" t="s">
        <v>60</v>
      </c>
      <c r="AB136" s="192" t="s">
        <v>60</v>
      </c>
    </row>
    <row r="137" spans="1:28" ht="142.5" x14ac:dyDescent="0.2">
      <c r="A137" s="200">
        <f t="shared" si="11"/>
        <v>120</v>
      </c>
      <c r="B137" s="201" t="s">
        <v>177</v>
      </c>
      <c r="C137" s="201" t="s">
        <v>3076</v>
      </c>
      <c r="D137" s="201">
        <f>VLOOKUP(B137,'HECVAT - Full | Vendor Response'!A$4:D$320,4,TRUE)</f>
        <v>0</v>
      </c>
      <c r="E137" s="219" t="s">
        <v>60</v>
      </c>
      <c r="F137" s="219" t="s">
        <v>60</v>
      </c>
      <c r="G137" s="219" t="s">
        <v>3075</v>
      </c>
      <c r="H137" s="212" t="s">
        <v>2465</v>
      </c>
      <c r="I137" s="212" t="s">
        <v>2466</v>
      </c>
      <c r="J137" s="195" t="str">
        <f t="shared" si="9"/>
        <v>TRUE</v>
      </c>
      <c r="K137" s="204">
        <v>1</v>
      </c>
      <c r="L137" s="195" t="s">
        <v>161</v>
      </c>
      <c r="M137" s="193" t="s">
        <v>2126</v>
      </c>
      <c r="N137" s="193" t="str">
        <f>VLOOKUP(B137,'HECVAT - Full | Vendor Response'!A:E,3,FALSE)</f>
        <v>No</v>
      </c>
      <c r="O137" s="193" t="str">
        <f>IF(LEN(VLOOKUP(B137,'Analyst Report'!$A:$I,7,FALSE))= 0,"",VLOOKUP(B137,'Analyst Report'!$A:$I,7,FALSE))</f>
        <v/>
      </c>
      <c r="P137" s="193">
        <f t="shared" si="7"/>
        <v>1</v>
      </c>
      <c r="Q137" s="193">
        <v>25</v>
      </c>
      <c r="R137" s="193">
        <f>IF(LEN(VLOOKUP(B137,'Analyst Report'!$A$31:$I$288,9,FALSE))=0,VLOOKUP(B137,'Analyst Report'!$A$31:$I$288,8,FALSE),VLOOKUP(B137,'Analyst Report'!$A$31:$I$288,9,FALSE))</f>
        <v>25</v>
      </c>
      <c r="S137" s="193">
        <f t="shared" si="10"/>
        <v>25</v>
      </c>
      <c r="T137" s="193">
        <f t="shared" si="8"/>
        <v>25</v>
      </c>
      <c r="U137" s="192" t="s">
        <v>60</v>
      </c>
      <c r="V137" s="192" t="s">
        <v>60</v>
      </c>
      <c r="W137" s="192" t="s">
        <v>60</v>
      </c>
      <c r="X137" s="192" t="s">
        <v>60</v>
      </c>
      <c r="Y137" s="192" t="s">
        <v>60</v>
      </c>
      <c r="Z137" s="192" t="s">
        <v>60</v>
      </c>
      <c r="AA137" s="192" t="s">
        <v>60</v>
      </c>
      <c r="AB137" s="192" t="s">
        <v>60</v>
      </c>
    </row>
    <row r="138" spans="1:28" ht="114" x14ac:dyDescent="0.2">
      <c r="A138" s="200">
        <f t="shared" si="11"/>
        <v>121</v>
      </c>
      <c r="B138" s="201" t="s">
        <v>178</v>
      </c>
      <c r="C138" s="201" t="s">
        <v>2467</v>
      </c>
      <c r="D138" s="201" t="str">
        <f>VLOOKUP(B138,'HECVAT - Full | Vendor Response'!A$4:D$320,4,TRUE)</f>
        <v>AES-256 encryption is the most common cipher in use with CourseLeaf backups.</v>
      </c>
      <c r="E138" s="219" t="s">
        <v>60</v>
      </c>
      <c r="F138" s="219" t="s">
        <v>2468</v>
      </c>
      <c r="G138" s="219" t="s">
        <v>2469</v>
      </c>
      <c r="H138" s="212" t="s">
        <v>3077</v>
      </c>
      <c r="I138" s="212" t="s">
        <v>2470</v>
      </c>
      <c r="J138" s="195" t="str">
        <f t="shared" si="9"/>
        <v>FALSE</v>
      </c>
      <c r="K138" s="204">
        <v>1</v>
      </c>
      <c r="L138" s="195" t="s">
        <v>161</v>
      </c>
      <c r="M138" s="193" t="s">
        <v>2122</v>
      </c>
      <c r="N138" s="193" t="str">
        <f>VLOOKUP(B138,'HECVAT - Full | Vendor Response'!A:E,3,FALSE)</f>
        <v>Yes</v>
      </c>
      <c r="O138" s="193" t="str">
        <f>IF(LEN(VLOOKUP(B138,'Analyst Report'!$A:$I,7,FALSE))= 0,"",VLOOKUP(B138,'Analyst Report'!$A:$I,7,FALSE))</f>
        <v/>
      </c>
      <c r="P138" s="193">
        <f t="shared" si="7"/>
        <v>1</v>
      </c>
      <c r="Q138" s="193">
        <v>15</v>
      </c>
      <c r="R138" s="193">
        <f>IF(LEN(VLOOKUP(B138,'Analyst Report'!$A$31:$I$288,9,FALSE))=0,VLOOKUP(B138,'Analyst Report'!$A$31:$I$288,8,FALSE),VLOOKUP(B138,'Analyst Report'!$A$31:$I$288,9,FALSE))</f>
        <v>15</v>
      </c>
      <c r="S138" s="193">
        <f t="shared" si="10"/>
        <v>15</v>
      </c>
      <c r="T138" s="193">
        <f t="shared" si="8"/>
        <v>15</v>
      </c>
      <c r="U138" s="192" t="s">
        <v>60</v>
      </c>
      <c r="V138" s="192" t="s">
        <v>60</v>
      </c>
      <c r="W138" s="192" t="s">
        <v>60</v>
      </c>
      <c r="X138" s="192" t="s">
        <v>60</v>
      </c>
      <c r="Y138" s="192" t="s">
        <v>60</v>
      </c>
      <c r="Z138" s="192" t="s">
        <v>60</v>
      </c>
      <c r="AA138" s="192" t="s">
        <v>60</v>
      </c>
      <c r="AB138" s="192" t="s">
        <v>60</v>
      </c>
    </row>
    <row r="139" spans="1:28" ht="199.5" x14ac:dyDescent="0.2">
      <c r="A139" s="200">
        <f t="shared" si="11"/>
        <v>122</v>
      </c>
      <c r="B139" s="201" t="s">
        <v>179</v>
      </c>
      <c r="C139" s="201" t="s">
        <v>3078</v>
      </c>
      <c r="D139" s="201" t="str">
        <f>VLOOKUP(B139,'HECVAT - Full | Vendor Response'!A$4:D$320,4,TRUE)</f>
        <v xml:space="preserve">Leepfrog follows an internal cryptographic key management processes. </v>
      </c>
      <c r="E139" s="219" t="s">
        <v>60</v>
      </c>
      <c r="F139" s="219" t="s">
        <v>2471</v>
      </c>
      <c r="G139" s="219" t="s">
        <v>2471</v>
      </c>
      <c r="H139" s="212" t="s">
        <v>2472</v>
      </c>
      <c r="I139" s="212" t="s">
        <v>3102</v>
      </c>
      <c r="J139" s="195" t="str">
        <f t="shared" si="9"/>
        <v>FALSE</v>
      </c>
      <c r="K139" s="204">
        <v>1</v>
      </c>
      <c r="L139" s="195" t="s">
        <v>161</v>
      </c>
      <c r="M139" s="193" t="s">
        <v>2122</v>
      </c>
      <c r="N139" s="193" t="str">
        <f>VLOOKUP(B139,'HECVAT - Full | Vendor Response'!A:E,3,FALSE)</f>
        <v>Yes</v>
      </c>
      <c r="O139" s="193" t="str">
        <f>IF(LEN(VLOOKUP(B139,'Analyst Report'!$A:$I,7,FALSE))= 0,"",VLOOKUP(B139,'Analyst Report'!$A:$I,7,FALSE))</f>
        <v/>
      </c>
      <c r="P139" s="193">
        <f t="shared" si="7"/>
        <v>1</v>
      </c>
      <c r="Q139" s="193">
        <v>10</v>
      </c>
      <c r="R139" s="193">
        <f>IF(LEN(VLOOKUP(B139,'Analyst Report'!$A$31:$I$288,9,FALSE))=0,VLOOKUP(B139,'Analyst Report'!$A$31:$I$288,8,FALSE),VLOOKUP(B139,'Analyst Report'!$A$31:$I$288,9,FALSE))</f>
        <v>10</v>
      </c>
      <c r="S139" s="193">
        <f t="shared" si="10"/>
        <v>10</v>
      </c>
      <c r="T139" s="193">
        <f t="shared" si="8"/>
        <v>10</v>
      </c>
      <c r="U139" s="192" t="s">
        <v>60</v>
      </c>
      <c r="V139" s="192" t="s">
        <v>60</v>
      </c>
      <c r="W139" s="192" t="s">
        <v>60</v>
      </c>
      <c r="X139" s="192" t="s">
        <v>60</v>
      </c>
      <c r="Y139" s="192" t="s">
        <v>60</v>
      </c>
      <c r="Z139" s="192" t="s">
        <v>60</v>
      </c>
      <c r="AA139" s="192" t="s">
        <v>60</v>
      </c>
      <c r="AB139" s="192" t="s">
        <v>60</v>
      </c>
    </row>
    <row r="140" spans="1:28" ht="156.75" x14ac:dyDescent="0.2">
      <c r="A140" s="200">
        <f t="shared" si="11"/>
        <v>123</v>
      </c>
      <c r="B140" s="201" t="s">
        <v>180</v>
      </c>
      <c r="C140" s="201" t="s">
        <v>3079</v>
      </c>
      <c r="D140" s="201" t="str">
        <f>VLOOKUP(B140,'HECVAT - Full | Vendor Response'!A$4:D$320,4,TRUE)</f>
        <v>If data destruction is requested, Leepfrog utilizes overwrite (“shred”) of data, and delete from all online filesystems and certifies its destruction. Leepfrog indefinitely retains all storage media.</v>
      </c>
      <c r="E140" s="196" t="s">
        <v>60</v>
      </c>
      <c r="F140" s="196" t="s">
        <v>2473</v>
      </c>
      <c r="G140" s="196" t="s">
        <v>2474</v>
      </c>
      <c r="H140" s="208" t="s">
        <v>2475</v>
      </c>
      <c r="I140" s="208" t="s">
        <v>2476</v>
      </c>
      <c r="J140" s="195" t="str">
        <f t="shared" si="9"/>
        <v>FALSE</v>
      </c>
      <c r="K140" s="204">
        <v>1</v>
      </c>
      <c r="L140" s="195" t="s">
        <v>161</v>
      </c>
      <c r="M140" s="193" t="s">
        <v>2122</v>
      </c>
      <c r="N140" s="193" t="str">
        <f>VLOOKUP(B140,'HECVAT - Full | Vendor Response'!A:E,3,FALSE)</f>
        <v>Yes</v>
      </c>
      <c r="O140" s="193" t="str">
        <f>IF(LEN(VLOOKUP(B140,'Analyst Report'!$A:$I,7,FALSE))= 0,"",VLOOKUP(B140,'Analyst Report'!$A:$I,7,FALSE))</f>
        <v/>
      </c>
      <c r="P140" s="193">
        <f t="shared" si="7"/>
        <v>1</v>
      </c>
      <c r="Q140" s="193">
        <v>20</v>
      </c>
      <c r="R140" s="193">
        <f>IF(LEN(VLOOKUP(B140,'Analyst Report'!$A$31:$I$288,9,FALSE))=0,VLOOKUP(B140,'Analyst Report'!$A$31:$I$288,8,FALSE),VLOOKUP(B140,'Analyst Report'!$A$31:$I$288,9,FALSE))</f>
        <v>20</v>
      </c>
      <c r="S140" s="193">
        <f t="shared" si="10"/>
        <v>20</v>
      </c>
      <c r="T140" s="193">
        <f t="shared" si="8"/>
        <v>20</v>
      </c>
      <c r="U140" s="192" t="s">
        <v>60</v>
      </c>
      <c r="V140" s="192" t="s">
        <v>60</v>
      </c>
      <c r="W140" s="192" t="s">
        <v>60</v>
      </c>
      <c r="X140" s="192" t="s">
        <v>60</v>
      </c>
      <c r="Y140" s="192" t="s">
        <v>60</v>
      </c>
      <c r="Z140" s="192" t="s">
        <v>60</v>
      </c>
      <c r="AA140" s="192" t="s">
        <v>60</v>
      </c>
      <c r="AB140" s="192" t="s">
        <v>60</v>
      </c>
    </row>
    <row r="141" spans="1:28" ht="156.75" x14ac:dyDescent="0.2">
      <c r="A141" s="200">
        <f t="shared" si="11"/>
        <v>124</v>
      </c>
      <c r="B141" s="201" t="s">
        <v>181</v>
      </c>
      <c r="C141" s="201" t="s">
        <v>2477</v>
      </c>
      <c r="D141" s="201" t="str">
        <f>VLOOKUP(B141,'HECVAT - Full | Vendor Response'!A$4:D$320,4,TRUE)</f>
        <v>If data destruction is requested, Leepfrog can utilize a 3 pass data wipe which is compliant with the DoD 5220.22-M Standard.</v>
      </c>
      <c r="E141" s="219" t="s">
        <v>60</v>
      </c>
      <c r="F141" s="219" t="s">
        <v>2478</v>
      </c>
      <c r="G141" s="219"/>
      <c r="H141" s="212" t="s">
        <v>2479</v>
      </c>
      <c r="I141" s="212" t="s">
        <v>2480</v>
      </c>
      <c r="J141" s="195" t="str">
        <f t="shared" si="9"/>
        <v>FALSE</v>
      </c>
      <c r="K141" s="204">
        <v>1</v>
      </c>
      <c r="L141" s="195"/>
      <c r="M141" s="193" t="s">
        <v>2122</v>
      </c>
      <c r="N141" s="193" t="str">
        <f>VLOOKUP(B141,'HECVAT - Full | Vendor Response'!A:E,3,FALSE)</f>
        <v>Yes</v>
      </c>
      <c r="O141" s="193" t="str">
        <f>IF(LEN(VLOOKUP(B141,'Analyst Report'!$A:$I,7,FALSE))= 0,"",VLOOKUP(B141,'Analyst Report'!$A:$I,7,FALSE))</f>
        <v/>
      </c>
      <c r="P141" s="193">
        <f t="shared" ref="P141:P184" si="13">IF((O141=""),(IF(ISNUMBER(FIND(M141,N141)), 1, 0)),(IF(ISNUMBER(FIND(M141,O141)), 1, 0)))</f>
        <v>1</v>
      </c>
      <c r="Q141" s="193">
        <v>20</v>
      </c>
      <c r="R141" s="193">
        <f>IF(LEN(VLOOKUP(B141,'Analyst Report'!$A$31:$I$288,9,FALSE))=0,VLOOKUP(B141,'Analyst Report'!$A$31:$I$288,8,FALSE),VLOOKUP(B141,'Analyst Report'!$A$31:$I$288,9,FALSE))</f>
        <v>20</v>
      </c>
      <c r="S141" s="193">
        <f t="shared" si="10"/>
        <v>20</v>
      </c>
      <c r="T141" s="193">
        <f t="shared" ref="T141:T184" si="14">P141*S141</f>
        <v>20</v>
      </c>
      <c r="U141" s="192" t="s">
        <v>60</v>
      </c>
      <c r="V141" s="192" t="s">
        <v>60</v>
      </c>
      <c r="W141" s="192" t="s">
        <v>60</v>
      </c>
      <c r="X141" s="192" t="s">
        <v>60</v>
      </c>
      <c r="Y141" s="192" t="s">
        <v>60</v>
      </c>
      <c r="Z141" s="192" t="s">
        <v>60</v>
      </c>
      <c r="AA141" s="192" t="s">
        <v>60</v>
      </c>
      <c r="AB141" s="192" t="s">
        <v>60</v>
      </c>
    </row>
    <row r="142" spans="1:28" ht="156.75" x14ac:dyDescent="0.2">
      <c r="A142" s="200">
        <f t="shared" si="11"/>
        <v>125</v>
      </c>
      <c r="B142" s="201" t="s">
        <v>182</v>
      </c>
      <c r="C142" s="201" t="s">
        <v>2481</v>
      </c>
      <c r="D142" s="201" t="str">
        <f>VLOOKUP(B142,'HECVAT - Full | Vendor Response'!A$4:D$320,4,TRUE)</f>
        <v xml:space="preserve">We have a long term retention strategy and archival pattern including both cold storage and off site. </v>
      </c>
      <c r="E142" s="219" t="s">
        <v>60</v>
      </c>
      <c r="F142" s="219" t="s">
        <v>2482</v>
      </c>
      <c r="G142" s="219" t="s">
        <v>2483</v>
      </c>
      <c r="H142" s="212" t="s">
        <v>2479</v>
      </c>
      <c r="I142" s="212" t="s">
        <v>2476</v>
      </c>
      <c r="J142" s="195" t="str">
        <f t="shared" si="9"/>
        <v>TRUE</v>
      </c>
      <c r="K142" s="204">
        <v>1</v>
      </c>
      <c r="L142" s="195" t="s">
        <v>161</v>
      </c>
      <c r="M142" s="193" t="s">
        <v>2122</v>
      </c>
      <c r="N142" s="193" t="str">
        <f>VLOOKUP(B142,'HECVAT - Full | Vendor Response'!A:E,3,FALSE)</f>
        <v>Yes</v>
      </c>
      <c r="O142" s="193" t="str">
        <f>IF(LEN(VLOOKUP(B142,'Analyst Report'!$A:$I,7,FALSE))= 0,"",VLOOKUP(B142,'Analyst Report'!$A:$I,7,FALSE))</f>
        <v/>
      </c>
      <c r="P142" s="193">
        <f t="shared" si="13"/>
        <v>1</v>
      </c>
      <c r="Q142" s="193">
        <v>25</v>
      </c>
      <c r="R142" s="193">
        <f>IF(LEN(VLOOKUP(B142,'Analyst Report'!$A$31:$I$288,9,FALSE))=0,VLOOKUP(B142,'Analyst Report'!$A$31:$I$288,8,FALSE),VLOOKUP(B142,'Analyst Report'!$A$31:$I$288,9,FALSE))</f>
        <v>25</v>
      </c>
      <c r="S142" s="193">
        <f t="shared" si="10"/>
        <v>25</v>
      </c>
      <c r="T142" s="193">
        <f t="shared" si="14"/>
        <v>25</v>
      </c>
      <c r="U142" s="192" t="s">
        <v>60</v>
      </c>
      <c r="V142" s="192" t="s">
        <v>60</v>
      </c>
      <c r="W142" s="192" t="s">
        <v>60</v>
      </c>
      <c r="X142" s="192" t="s">
        <v>60</v>
      </c>
      <c r="Y142" s="192" t="s">
        <v>60</v>
      </c>
      <c r="Z142" s="192" t="s">
        <v>60</v>
      </c>
      <c r="AA142" s="192" t="s">
        <v>60</v>
      </c>
      <c r="AB142" s="192" t="s">
        <v>60</v>
      </c>
    </row>
    <row r="143" spans="1:28" ht="114" x14ac:dyDescent="0.2">
      <c r="A143" s="200">
        <f t="shared" si="11"/>
        <v>126</v>
      </c>
      <c r="B143" s="201" t="s">
        <v>183</v>
      </c>
      <c r="C143" s="201" t="s">
        <v>3080</v>
      </c>
      <c r="D143" s="201" t="str">
        <f>VLOOKUP(B143,'HECVAT - Full | Vendor Response'!A$4:D$320,4,TRUE)</f>
        <v>Only non-sensitive data intended for public use is used. CourseLeaf never uses or stores personal or FERPA protected data, PII, HIPPA, Social Security, or financial data.</v>
      </c>
      <c r="E143" s="219" t="s">
        <v>60</v>
      </c>
      <c r="F143" s="219" t="s">
        <v>3081</v>
      </c>
      <c r="G143" s="219" t="s">
        <v>2484</v>
      </c>
      <c r="H143" s="212" t="s">
        <v>2485</v>
      </c>
      <c r="I143" s="212" t="s">
        <v>2486</v>
      </c>
      <c r="J143" s="195" t="str">
        <f t="shared" si="9"/>
        <v>FALSE</v>
      </c>
      <c r="K143" s="204">
        <v>1</v>
      </c>
      <c r="L143" s="195" t="s">
        <v>161</v>
      </c>
      <c r="M143" s="193" t="s">
        <v>2122</v>
      </c>
      <c r="N143" s="193">
        <f>VLOOKUP(B143,'HECVAT - Full | Vendor Response'!A:E,3,FALSE)</f>
        <v>0</v>
      </c>
      <c r="O143" s="193" t="str">
        <f>IF(LEN(VLOOKUP(B143,'Analyst Report'!$A:$I,7,FALSE))= 0,"",VLOOKUP(B143,'Analyst Report'!$A:$I,7,FALSE))</f>
        <v/>
      </c>
      <c r="P143" s="193">
        <f t="shared" si="13"/>
        <v>0</v>
      </c>
      <c r="Q143" s="193">
        <v>15</v>
      </c>
      <c r="R143" s="193">
        <f>IF(LEN(VLOOKUP(B143,'Analyst Report'!$A$31:$I$288,9,FALSE))=0,VLOOKUP(B143,'Analyst Report'!$A$31:$I$288,8,FALSE),VLOOKUP(B143,'Analyst Report'!$A$31:$I$288,9,FALSE))</f>
        <v>15</v>
      </c>
      <c r="S143" s="193">
        <f t="shared" si="10"/>
        <v>15</v>
      </c>
      <c r="T143" s="193">
        <f t="shared" si="14"/>
        <v>0</v>
      </c>
      <c r="U143" s="192" t="s">
        <v>60</v>
      </c>
      <c r="V143" s="192" t="s">
        <v>60</v>
      </c>
      <c r="W143" s="192" t="s">
        <v>60</v>
      </c>
      <c r="X143" s="192" t="s">
        <v>60</v>
      </c>
      <c r="Y143" s="192" t="s">
        <v>60</v>
      </c>
      <c r="Z143" s="192" t="s">
        <v>60</v>
      </c>
      <c r="AA143" s="192" t="s">
        <v>60</v>
      </c>
      <c r="AB143" s="192" t="s">
        <v>60</v>
      </c>
    </row>
    <row r="144" spans="1:28" ht="185.25" x14ac:dyDescent="0.2">
      <c r="A144" s="200">
        <f t="shared" si="11"/>
        <v>127</v>
      </c>
      <c r="B144" s="201" t="s">
        <v>184</v>
      </c>
      <c r="C144" s="201" t="s">
        <v>3082</v>
      </c>
      <c r="D144" s="201" t="str">
        <f>VLOOKUP(B144,'HECVAT - Full | Vendor Response'!A$4:D$320,4,TRUE)</f>
        <v>Only non-sensitive data intended for public use is used. CourseLeaf never uses or stores personal or FERPA protected data, PII, HIPPA, Social Security, or financial data.</v>
      </c>
      <c r="E144" s="196" t="s">
        <v>60</v>
      </c>
      <c r="F144" s="196"/>
      <c r="G144" s="196" t="s">
        <v>2487</v>
      </c>
      <c r="H144" s="208" t="s">
        <v>2488</v>
      </c>
      <c r="I144" s="208" t="s">
        <v>3083</v>
      </c>
      <c r="J144" s="195" t="str">
        <f t="shared" si="9"/>
        <v>FALSE</v>
      </c>
      <c r="K144" s="204">
        <v>1</v>
      </c>
      <c r="L144" s="195" t="s">
        <v>161</v>
      </c>
      <c r="M144" s="193" t="s">
        <v>2122</v>
      </c>
      <c r="N144" s="193">
        <f>VLOOKUP(B144,'HECVAT - Full | Vendor Response'!A:E,3,FALSE)</f>
        <v>0</v>
      </c>
      <c r="O144" s="193" t="str">
        <f>IF(LEN(VLOOKUP(B144,'Analyst Report'!$A:$I,7,FALSE))= 0,"",VLOOKUP(B144,'Analyst Report'!$A:$I,7,FALSE))</f>
        <v/>
      </c>
      <c r="P144" s="193">
        <f t="shared" si="13"/>
        <v>0</v>
      </c>
      <c r="Q144" s="193">
        <v>20</v>
      </c>
      <c r="R144" s="193">
        <f>IF(LEN(VLOOKUP(B144,'Analyst Report'!$A$31:$I$288,9,FALSE))=0,VLOOKUP(B144,'Analyst Report'!$A$31:$I$288,8,FALSE),VLOOKUP(B144,'Analyst Report'!$A$31:$I$288,9,FALSE))</f>
        <v>20</v>
      </c>
      <c r="S144" s="193">
        <f t="shared" si="10"/>
        <v>20</v>
      </c>
      <c r="T144" s="193">
        <f t="shared" si="14"/>
        <v>0</v>
      </c>
      <c r="U144" s="192" t="s">
        <v>60</v>
      </c>
      <c r="V144" s="192" t="s">
        <v>60</v>
      </c>
      <c r="W144" s="192" t="s">
        <v>60</v>
      </c>
      <c r="X144" s="192" t="s">
        <v>60</v>
      </c>
      <c r="Y144" s="192" t="s">
        <v>60</v>
      </c>
      <c r="Z144" s="192" t="s">
        <v>60</v>
      </c>
      <c r="AA144" s="192" t="s">
        <v>60</v>
      </c>
      <c r="AB144" s="192" t="s">
        <v>60</v>
      </c>
    </row>
    <row r="145" spans="1:28" ht="409.5" customHeight="1" x14ac:dyDescent="0.2">
      <c r="A145" s="200">
        <f t="shared" si="11"/>
        <v>128</v>
      </c>
      <c r="B145" s="201" t="s">
        <v>185</v>
      </c>
      <c r="C145" s="201" t="s">
        <v>3204</v>
      </c>
      <c r="D145" s="201" t="str">
        <f>VLOOKUP(B145,'HECVAT - Full | Vendor Response'!A$4:D$320,4,TRUE)</f>
        <v xml:space="preserve">VPN and full disk encryption. </v>
      </c>
      <c r="E145" s="219" t="s">
        <v>60</v>
      </c>
      <c r="F145" s="219"/>
      <c r="G145" s="219" t="s">
        <v>3084</v>
      </c>
      <c r="H145" s="212" t="s">
        <v>3205</v>
      </c>
      <c r="I145" s="220" t="s">
        <v>2489</v>
      </c>
      <c r="J145" s="195" t="str">
        <f t="shared" si="9"/>
        <v>FALSE</v>
      </c>
      <c r="K145" s="204">
        <v>1</v>
      </c>
      <c r="L145" s="195" t="s">
        <v>161</v>
      </c>
      <c r="M145" s="193" t="s">
        <v>2122</v>
      </c>
      <c r="N145" s="193">
        <f>VLOOKUP(B145,'HECVAT - Full | Vendor Response'!A:E,3,FALSE)</f>
        <v>0</v>
      </c>
      <c r="O145" s="193" t="str">
        <f>IF(LEN(VLOOKUP(B145,'Analyst Report'!$A:$I,7,FALSE))= 0,"",VLOOKUP(B145,'Analyst Report'!$A:$I,7,FALSE))</f>
        <v/>
      </c>
      <c r="P145" s="193">
        <f t="shared" si="13"/>
        <v>0</v>
      </c>
      <c r="Q145" s="193">
        <v>20</v>
      </c>
      <c r="R145" s="193">
        <f>IF(LEN(VLOOKUP(B145,'Analyst Report'!$A$31:$I$288,9,FALSE))=0,VLOOKUP(B145,'Analyst Report'!$A$31:$I$288,8,FALSE),VLOOKUP(B145,'Analyst Report'!$A$31:$I$288,9,FALSE))</f>
        <v>20</v>
      </c>
      <c r="S145" s="193">
        <f t="shared" si="10"/>
        <v>20</v>
      </c>
      <c r="T145" s="193">
        <f t="shared" si="14"/>
        <v>0</v>
      </c>
      <c r="U145" s="192" t="s">
        <v>60</v>
      </c>
      <c r="V145" s="192" t="s">
        <v>60</v>
      </c>
      <c r="W145" s="192" t="s">
        <v>60</v>
      </c>
      <c r="X145" s="192" t="s">
        <v>60</v>
      </c>
      <c r="Y145" s="192" t="s">
        <v>60</v>
      </c>
      <c r="Z145" s="192" t="s">
        <v>60</v>
      </c>
      <c r="AA145" s="192" t="s">
        <v>60</v>
      </c>
      <c r="AB145" s="192" t="s">
        <v>60</v>
      </c>
    </row>
    <row r="146" spans="1:28" ht="408.95" customHeight="1" x14ac:dyDescent="0.2">
      <c r="A146" s="200">
        <f t="shared" si="11"/>
        <v>129</v>
      </c>
      <c r="B146" s="201" t="s">
        <v>187</v>
      </c>
      <c r="C146" s="201" t="s">
        <v>2490</v>
      </c>
      <c r="D146" s="201" t="str">
        <f>VLOOKUP(B146,'HECVAT - Full | Vendor Response'!A$4:D$320,4,TRUE)</f>
        <v xml:space="preserve">AWS can make this report available. </v>
      </c>
      <c r="E146" s="194" t="s">
        <v>60</v>
      </c>
      <c r="F146" s="194"/>
      <c r="G146" s="194" t="s">
        <v>2491</v>
      </c>
      <c r="H146" s="206" t="s">
        <v>3095</v>
      </c>
      <c r="I146" s="229" t="s">
        <v>2492</v>
      </c>
      <c r="J146" s="195" t="str">
        <f t="shared" ref="J146:J184" si="15">IF(S146&gt;20,"TRUE","FALSE")</f>
        <v>FALSE</v>
      </c>
      <c r="K146" s="204">
        <f>IF(OR(N$24="2",N$24="3",N$24="7"),1,0)</f>
        <v>0</v>
      </c>
      <c r="L146" s="195" t="s">
        <v>186</v>
      </c>
      <c r="M146" s="193" t="s">
        <v>2122</v>
      </c>
      <c r="N146" s="193" t="str">
        <f>VLOOKUP(B146,'HECVAT - Full | Vendor Response'!A:E,3,FALSE)</f>
        <v>Yes</v>
      </c>
      <c r="O146" s="193" t="str">
        <f>IF(LEN(VLOOKUP(B146,'Analyst Report'!$A:$I,7,FALSE))= 0,"",VLOOKUP(B146,'Analyst Report'!$A:$I,7,FALSE))</f>
        <v/>
      </c>
      <c r="P146" s="193">
        <f t="shared" si="13"/>
        <v>1</v>
      </c>
      <c r="Q146" s="193">
        <v>20</v>
      </c>
      <c r="R146" s="193">
        <f>IF(LEN(VLOOKUP(B146,'Analyst Report'!$A$31:$I$288,9,FALSE))=0,VLOOKUP(B146,'Analyst Report'!$A$31:$I$288,8,FALSE),VLOOKUP(B146,'Analyst Report'!$A$31:$I$288,9,FALSE))</f>
        <v>20</v>
      </c>
      <c r="S146" s="193">
        <f t="shared" si="10"/>
        <v>0</v>
      </c>
      <c r="T146" s="193">
        <f t="shared" si="14"/>
        <v>0</v>
      </c>
      <c r="U146" s="192" t="s">
        <v>60</v>
      </c>
      <c r="V146" s="192" t="s">
        <v>60</v>
      </c>
      <c r="W146" s="192" t="s">
        <v>60</v>
      </c>
      <c r="X146" s="192" t="s">
        <v>60</v>
      </c>
      <c r="Y146" s="192" t="s">
        <v>60</v>
      </c>
      <c r="Z146" s="192" t="s">
        <v>60</v>
      </c>
      <c r="AA146" s="192" t="s">
        <v>60</v>
      </c>
      <c r="AB146" s="192" t="s">
        <v>60</v>
      </c>
    </row>
    <row r="147" spans="1:28" ht="270.75" x14ac:dyDescent="0.2">
      <c r="A147" s="200">
        <f t="shared" si="11"/>
        <v>130</v>
      </c>
      <c r="B147" s="201" t="s">
        <v>188</v>
      </c>
      <c r="C147" s="201" t="s">
        <v>2493</v>
      </c>
      <c r="D147" s="201" t="str">
        <f>VLOOKUP(B147,'HECVAT - Full | Vendor Response'!A$4:D$320,4,TRUE)</f>
        <v xml:space="preserve">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 Generally we are able to accommodate storing data within an institution's geographic region. </v>
      </c>
      <c r="E147" s="196" t="s">
        <v>2494</v>
      </c>
      <c r="F147" s="196" t="s">
        <v>2495</v>
      </c>
      <c r="G147" s="219"/>
      <c r="H147" s="208" t="s">
        <v>3190</v>
      </c>
      <c r="I147" s="208" t="s">
        <v>3085</v>
      </c>
      <c r="J147" s="195" t="str">
        <f t="shared" si="15"/>
        <v>FALSE</v>
      </c>
      <c r="K147" s="204">
        <v>1</v>
      </c>
      <c r="L147" s="195" t="s">
        <v>186</v>
      </c>
      <c r="M147" s="193" t="s">
        <v>2122</v>
      </c>
      <c r="N147" s="193" t="str">
        <f>VLOOKUP(B147,'HECVAT - Full | Vendor Response'!A:E,3,FALSE)</f>
        <v>Yes</v>
      </c>
      <c r="O147" s="193" t="str">
        <f>IF(LEN(VLOOKUP(B147,'Analyst Report'!$A:$I,7,FALSE))= 0,"",VLOOKUP(B147,'Analyst Report'!$A:$I,7,FALSE))</f>
        <v/>
      </c>
      <c r="P147" s="193">
        <f t="shared" si="13"/>
        <v>1</v>
      </c>
      <c r="Q147" s="193">
        <v>20</v>
      </c>
      <c r="R147" s="193">
        <f>IF(LEN(VLOOKUP(B147,'Analyst Report'!$A$31:$I$288,9,FALSE))=0,VLOOKUP(B147,'Analyst Report'!$A$31:$I$288,8,FALSE),VLOOKUP(B147,'Analyst Report'!$A$31:$I$288,9,FALSE))</f>
        <v>20</v>
      </c>
      <c r="S147" s="193">
        <f t="shared" si="10"/>
        <v>20</v>
      </c>
      <c r="T147" s="193">
        <f t="shared" si="14"/>
        <v>20</v>
      </c>
      <c r="U147" s="192" t="s">
        <v>60</v>
      </c>
      <c r="V147" s="192" t="s">
        <v>60</v>
      </c>
      <c r="W147" s="192" t="s">
        <v>60</v>
      </c>
      <c r="X147" s="192" t="s">
        <v>60</v>
      </c>
      <c r="Y147" s="192" t="s">
        <v>60</v>
      </c>
      <c r="Z147" s="192" t="s">
        <v>60</v>
      </c>
      <c r="AA147" s="192" t="s">
        <v>60</v>
      </c>
      <c r="AB147" s="192" t="s">
        <v>60</v>
      </c>
    </row>
    <row r="148" spans="1:28" ht="128.25" x14ac:dyDescent="0.2">
      <c r="A148" s="200">
        <f t="shared" si="11"/>
        <v>131</v>
      </c>
      <c r="B148" s="201" t="s">
        <v>189</v>
      </c>
      <c r="C148" s="201" t="s">
        <v>3086</v>
      </c>
      <c r="D148" s="201" t="str">
        <f>VLOOKUP(B148,'HECVAT - Full | Vendor Response'!A$4:D$320,4,TRUE)</f>
        <v>AWS data centers are staffed 24x7x365.</v>
      </c>
      <c r="E148" s="194" t="s">
        <v>60</v>
      </c>
      <c r="F148" s="194" t="s">
        <v>3087</v>
      </c>
      <c r="G148" s="194" t="s">
        <v>2496</v>
      </c>
      <c r="H148" s="206" t="s">
        <v>2497</v>
      </c>
      <c r="I148" s="206" t="s">
        <v>2498</v>
      </c>
      <c r="J148" s="195" t="str">
        <f t="shared" si="15"/>
        <v>FALSE</v>
      </c>
      <c r="K148" s="204">
        <f>IF(OR(N$24="1",N$24="2"),1,0)</f>
        <v>0</v>
      </c>
      <c r="L148" s="195" t="s">
        <v>186</v>
      </c>
      <c r="M148" s="193" t="s">
        <v>2122</v>
      </c>
      <c r="N148" s="193" t="str">
        <f>VLOOKUP(B148,'HECVAT - Full | Vendor Response'!A:E,3,FALSE)</f>
        <v>Yes</v>
      </c>
      <c r="O148" s="193" t="str">
        <f>IF(LEN(VLOOKUP(B148,'Analyst Report'!$A:$I,7,FALSE))= 0,"",VLOOKUP(B148,'Analyst Report'!$A:$I,7,FALSE))</f>
        <v/>
      </c>
      <c r="P148" s="193">
        <f t="shared" si="13"/>
        <v>1</v>
      </c>
      <c r="Q148" s="193">
        <v>20</v>
      </c>
      <c r="R148" s="193">
        <f>IF(LEN(VLOOKUP(B148,'Analyst Report'!$A$31:$I$288,9,FALSE))=0,VLOOKUP(B148,'Analyst Report'!$A$31:$I$288,8,FALSE),VLOOKUP(B148,'Analyst Report'!$A$31:$I$288,9,FALSE))</f>
        <v>20</v>
      </c>
      <c r="S148" s="193">
        <f t="shared" si="10"/>
        <v>0</v>
      </c>
      <c r="T148" s="193">
        <f t="shared" si="14"/>
        <v>0</v>
      </c>
      <c r="U148" s="192" t="s">
        <v>60</v>
      </c>
      <c r="V148" s="192" t="s">
        <v>60</v>
      </c>
      <c r="W148" s="192" t="s">
        <v>60</v>
      </c>
      <c r="X148" s="192" t="s">
        <v>60</v>
      </c>
      <c r="Y148" s="192" t="s">
        <v>60</v>
      </c>
      <c r="Z148" s="192" t="s">
        <v>60</v>
      </c>
      <c r="AA148" s="192" t="s">
        <v>60</v>
      </c>
      <c r="AB148" s="192" t="s">
        <v>60</v>
      </c>
    </row>
    <row r="149" spans="1:28" ht="156.75" x14ac:dyDescent="0.2">
      <c r="A149" s="200">
        <f t="shared" si="11"/>
        <v>132</v>
      </c>
      <c r="B149" s="201" t="s">
        <v>190</v>
      </c>
      <c r="C149" s="201" t="s">
        <v>2499</v>
      </c>
      <c r="D149" s="201" t="str">
        <f>VLOOKUP(B149,'HECVAT - Full | Vendor Response'!A$4:D$320,4,TRUE)</f>
        <v xml:space="preserve">We use a cloud service provider which is virtualized. </v>
      </c>
      <c r="E149" s="194" t="s">
        <v>60</v>
      </c>
      <c r="F149" s="194" t="s">
        <v>2500</v>
      </c>
      <c r="G149" s="194" t="s">
        <v>2501</v>
      </c>
      <c r="H149" s="206" t="s">
        <v>2502</v>
      </c>
      <c r="I149" s="206" t="s">
        <v>2503</v>
      </c>
      <c r="J149" s="195" t="str">
        <f t="shared" si="15"/>
        <v>FALSE</v>
      </c>
      <c r="K149" s="204">
        <f>IF(OR(N$24="1",N$24="2"),1,0)</f>
        <v>0</v>
      </c>
      <c r="L149" s="195" t="s">
        <v>186</v>
      </c>
      <c r="M149" s="193" t="s">
        <v>2122</v>
      </c>
      <c r="N149" s="193">
        <f>VLOOKUP(B149,'HECVAT - Full | Vendor Response'!A:E,3,FALSE)</f>
        <v>0</v>
      </c>
      <c r="O149" s="193" t="str">
        <f>IF(LEN(VLOOKUP(B149,'Analyst Report'!$A:$I,7,FALSE))= 0,"",VLOOKUP(B149,'Analyst Report'!$A:$I,7,FALSE))</f>
        <v/>
      </c>
      <c r="P149" s="193">
        <f t="shared" si="13"/>
        <v>0</v>
      </c>
      <c r="Q149" s="193">
        <v>20</v>
      </c>
      <c r="R149" s="193">
        <f>IF(LEN(VLOOKUP(B149,'Analyst Report'!$A$31:$I$288,9,FALSE))=0,VLOOKUP(B149,'Analyst Report'!$A$31:$I$288,8,FALSE),VLOOKUP(B149,'Analyst Report'!$A$31:$I$288,9,FALSE))</f>
        <v>20</v>
      </c>
      <c r="S149" s="193">
        <f t="shared" si="10"/>
        <v>0</v>
      </c>
      <c r="T149" s="193">
        <f t="shared" si="14"/>
        <v>0</v>
      </c>
      <c r="U149" s="192" t="s">
        <v>60</v>
      </c>
      <c r="V149" s="192" t="s">
        <v>60</v>
      </c>
      <c r="W149" s="192" t="s">
        <v>60</v>
      </c>
      <c r="X149" s="192" t="s">
        <v>60</v>
      </c>
      <c r="Y149" s="192" t="s">
        <v>60</v>
      </c>
      <c r="Z149" s="192" t="s">
        <v>60</v>
      </c>
      <c r="AA149" s="192" t="s">
        <v>60</v>
      </c>
      <c r="AB149" s="192" t="s">
        <v>60</v>
      </c>
    </row>
    <row r="150" spans="1:28" ht="156.75" x14ac:dyDescent="0.2">
      <c r="A150" s="200">
        <f t="shared" si="11"/>
        <v>133</v>
      </c>
      <c r="B150" s="201" t="s">
        <v>191</v>
      </c>
      <c r="C150" s="201" t="s">
        <v>3088</v>
      </c>
      <c r="D150" s="201" t="str">
        <f>VLOOKUP(B150,'HECVAT - Full | Vendor Response'!A$4:D$320,4,TRUE)</f>
        <v xml:space="preserve">We use a cloud service provider which is virtualized. </v>
      </c>
      <c r="E150" s="194" t="s">
        <v>60</v>
      </c>
      <c r="F150" s="194" t="s">
        <v>2504</v>
      </c>
      <c r="G150" s="194"/>
      <c r="H150" s="206" t="s">
        <v>2502</v>
      </c>
      <c r="I150" s="206" t="s">
        <v>2503</v>
      </c>
      <c r="J150" s="195" t="str">
        <f t="shared" si="15"/>
        <v>FALSE</v>
      </c>
      <c r="K150" s="204">
        <f>IF(OR(N$24="1",N$24="2"),1,0)</f>
        <v>0</v>
      </c>
      <c r="L150" s="195" t="s">
        <v>186</v>
      </c>
      <c r="M150" s="193" t="s">
        <v>2122</v>
      </c>
      <c r="N150" s="193">
        <f>VLOOKUP(B150,'HECVAT - Full | Vendor Response'!A:E,3,FALSE)</f>
        <v>0</v>
      </c>
      <c r="O150" s="193" t="str">
        <f>IF(LEN(VLOOKUP(B150,'Analyst Report'!$A:$I,7,FALSE))= 0,"",VLOOKUP(B150,'Analyst Report'!$A:$I,7,FALSE))</f>
        <v/>
      </c>
      <c r="P150" s="193">
        <f t="shared" si="13"/>
        <v>0</v>
      </c>
      <c r="Q150" s="193">
        <v>25</v>
      </c>
      <c r="R150" s="193">
        <f>IF(LEN(VLOOKUP(B150,'Analyst Report'!$A$31:$I$288,9,FALSE))=0,VLOOKUP(B150,'Analyst Report'!$A$31:$I$288,8,FALSE),VLOOKUP(B150,'Analyst Report'!$A$31:$I$288,9,FALSE))</f>
        <v>25</v>
      </c>
      <c r="S150" s="193">
        <f t="shared" si="10"/>
        <v>0</v>
      </c>
      <c r="T150" s="193">
        <f t="shared" si="14"/>
        <v>0</v>
      </c>
      <c r="U150" s="192" t="s">
        <v>60</v>
      </c>
      <c r="V150" s="192" t="s">
        <v>60</v>
      </c>
      <c r="W150" s="192" t="s">
        <v>60</v>
      </c>
      <c r="X150" s="192" t="s">
        <v>60</v>
      </c>
      <c r="Y150" s="192" t="s">
        <v>60</v>
      </c>
      <c r="Z150" s="192" t="s">
        <v>60</v>
      </c>
      <c r="AA150" s="192" t="s">
        <v>60</v>
      </c>
      <c r="AB150" s="192" t="s">
        <v>60</v>
      </c>
    </row>
    <row r="151" spans="1:28" ht="199.5" x14ac:dyDescent="0.2">
      <c r="A151" s="200">
        <f t="shared" ref="A151:A214" si="16">A150+1</f>
        <v>134</v>
      </c>
      <c r="B151" s="201" t="s">
        <v>192</v>
      </c>
      <c r="C151" s="201" t="s">
        <v>2505</v>
      </c>
      <c r="D151" s="201" t="str">
        <f>VLOOKUP(B151,'HECVAT - Full | Vendor Response'!A$4:D$320,4,TRUE)</f>
        <v>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v>
      </c>
      <c r="E151" s="194" t="s">
        <v>60</v>
      </c>
      <c r="F151" s="194" t="s">
        <v>2506</v>
      </c>
      <c r="G151" s="194" t="s">
        <v>2507</v>
      </c>
      <c r="H151" s="206" t="s">
        <v>2508</v>
      </c>
      <c r="I151" s="206" t="s">
        <v>2509</v>
      </c>
      <c r="J151" s="195" t="str">
        <f t="shared" si="15"/>
        <v>FALSE</v>
      </c>
      <c r="K151" s="204">
        <v>1</v>
      </c>
      <c r="L151" s="195" t="s">
        <v>186</v>
      </c>
      <c r="M151" s="193" t="s">
        <v>2122</v>
      </c>
      <c r="N151" s="193" t="str">
        <f>VLOOKUP(B151,'HECVAT - Full | Vendor Response'!A:E,3,FALSE)</f>
        <v>Yes</v>
      </c>
      <c r="O151" s="193" t="str">
        <f>IF(LEN(VLOOKUP(B151,'Analyst Report'!$A:$I,7,FALSE))= 0,"",VLOOKUP(B151,'Analyst Report'!$A:$I,7,FALSE))</f>
        <v/>
      </c>
      <c r="P151" s="193">
        <f t="shared" si="13"/>
        <v>1</v>
      </c>
      <c r="Q151" s="193">
        <v>20</v>
      </c>
      <c r="R151" s="193">
        <f>IF(LEN(VLOOKUP(B151,'Analyst Report'!$A$31:$I$288,9,FALSE))=0,VLOOKUP(B151,'Analyst Report'!$A$31:$I$288,8,FALSE),VLOOKUP(B151,'Analyst Report'!$A$31:$I$288,9,FALSE))</f>
        <v>20</v>
      </c>
      <c r="S151" s="193">
        <f t="shared" ref="S151:S211" si="17">(IF((ISNUMBER(R151)),R151,Q151))*K151</f>
        <v>20</v>
      </c>
      <c r="T151" s="193">
        <f t="shared" si="14"/>
        <v>20</v>
      </c>
      <c r="U151" s="192" t="s">
        <v>60</v>
      </c>
      <c r="V151" s="192" t="s">
        <v>60</v>
      </c>
      <c r="W151" s="192" t="s">
        <v>60</v>
      </c>
      <c r="X151" s="192" t="s">
        <v>60</v>
      </c>
      <c r="Y151" s="192" t="s">
        <v>60</v>
      </c>
      <c r="Z151" s="192" t="s">
        <v>60</v>
      </c>
      <c r="AA151" s="192" t="s">
        <v>60</v>
      </c>
      <c r="AB151" s="192" t="s">
        <v>60</v>
      </c>
    </row>
    <row r="152" spans="1:28" ht="142.5" x14ac:dyDescent="0.2">
      <c r="A152" s="200">
        <f t="shared" si="16"/>
        <v>135</v>
      </c>
      <c r="B152" s="201" t="s">
        <v>193</v>
      </c>
      <c r="C152" s="201" t="s">
        <v>3089</v>
      </c>
      <c r="D152" s="201" t="str">
        <f>VLOOKUP(B152,'HECVAT - Full | Vendor Response'!A$4:D$320,4,TRUE)</f>
        <v>Availability zones are isolated locations within an AWS region. AWS customers are not allowed physical access to these facilities, and their locations are not publicized by Amazon.</v>
      </c>
      <c r="E152" s="194" t="s">
        <v>60</v>
      </c>
      <c r="F152" s="194" t="s">
        <v>60</v>
      </c>
      <c r="G152" s="194" t="s">
        <v>3090</v>
      </c>
      <c r="H152" s="206" t="s">
        <v>2465</v>
      </c>
      <c r="I152" s="206" t="s">
        <v>2466</v>
      </c>
      <c r="J152" s="195" t="str">
        <f t="shared" si="15"/>
        <v>FALSE</v>
      </c>
      <c r="K152" s="204">
        <f>IF(N$24="1",0,1)</f>
        <v>1</v>
      </c>
      <c r="L152" s="195" t="s">
        <v>186</v>
      </c>
      <c r="M152" s="193" t="s">
        <v>2122</v>
      </c>
      <c r="N152" s="193" t="str">
        <f>VLOOKUP(B152,'HECVAT - Full | Vendor Response'!A:E,3,FALSE)</f>
        <v>Yes</v>
      </c>
      <c r="O152" s="193" t="str">
        <f>IF(LEN(VLOOKUP(B152,'Analyst Report'!$A:$I,7,FALSE))= 0,"",VLOOKUP(B152,'Analyst Report'!$A:$I,7,FALSE))</f>
        <v/>
      </c>
      <c r="P152" s="193">
        <f t="shared" si="13"/>
        <v>1</v>
      </c>
      <c r="Q152" s="193">
        <v>20</v>
      </c>
      <c r="R152" s="193">
        <f>IF(LEN(VLOOKUP(B152,'Analyst Report'!$A$31:$I$288,9,FALSE))=0,VLOOKUP(B152,'Analyst Report'!$A$31:$I$288,8,FALSE),VLOOKUP(B152,'Analyst Report'!$A$31:$I$288,9,FALSE))</f>
        <v>20</v>
      </c>
      <c r="S152" s="193">
        <f t="shared" si="17"/>
        <v>20</v>
      </c>
      <c r="T152" s="193">
        <f t="shared" si="14"/>
        <v>20</v>
      </c>
      <c r="U152" s="192" t="s">
        <v>60</v>
      </c>
      <c r="V152" s="192" t="s">
        <v>60</v>
      </c>
      <c r="W152" s="192" t="s">
        <v>60</v>
      </c>
      <c r="X152" s="192" t="s">
        <v>60</v>
      </c>
      <c r="Y152" s="192" t="s">
        <v>60</v>
      </c>
      <c r="Z152" s="192" t="s">
        <v>60</v>
      </c>
      <c r="AA152" s="192" t="s">
        <v>60</v>
      </c>
      <c r="AB152" s="192" t="s">
        <v>60</v>
      </c>
    </row>
    <row r="153" spans="1:28" ht="71.25" x14ac:dyDescent="0.2">
      <c r="A153" s="200">
        <f t="shared" si="16"/>
        <v>136</v>
      </c>
      <c r="B153" s="201" t="s">
        <v>194</v>
      </c>
      <c r="C153" s="201" t="s">
        <v>3091</v>
      </c>
      <c r="D153" s="201">
        <f>VLOOKUP(B153,'HECVAT - Full | Vendor Response'!A$4:D$320,4,TRUE)</f>
        <v>0</v>
      </c>
      <c r="E153" s="194" t="s">
        <v>3092</v>
      </c>
      <c r="F153" s="194" t="s">
        <v>60</v>
      </c>
      <c r="G153" s="194" t="s">
        <v>60</v>
      </c>
      <c r="H153" s="206" t="s">
        <v>2510</v>
      </c>
      <c r="I153" s="206" t="s">
        <v>2511</v>
      </c>
      <c r="J153" s="195" t="str">
        <f t="shared" si="15"/>
        <v>FALSE</v>
      </c>
      <c r="K153" s="204">
        <f>IF(OR(N$24="1",N$24="2"),1,0)</f>
        <v>0</v>
      </c>
      <c r="L153" s="195" t="s">
        <v>186</v>
      </c>
      <c r="M153" s="193" t="s">
        <v>2122</v>
      </c>
      <c r="N153" s="193">
        <f>VLOOKUP(B153,'HECVAT - Full | Vendor Response'!A:E,3,FALSE)</f>
        <v>0</v>
      </c>
      <c r="O153" s="193" t="str">
        <f>IF(LEN(VLOOKUP(B153,'Analyst Report'!$A:$I,7,FALSE))= 0,"",VLOOKUP(B153,'Analyst Report'!$A:$I,7,FALSE))</f>
        <v/>
      </c>
      <c r="P153" s="193">
        <f t="shared" si="13"/>
        <v>0</v>
      </c>
      <c r="Q153" s="193">
        <v>20</v>
      </c>
      <c r="R153" s="193">
        <f>IF(LEN(VLOOKUP(B153,'Analyst Report'!$A$31:$I$288,9,FALSE))=0,VLOOKUP(B153,'Analyst Report'!$A$31:$I$288,8,FALSE),VLOOKUP(B153,'Analyst Report'!$A$31:$I$288,9,FALSE))</f>
        <v>20</v>
      </c>
      <c r="S153" s="193">
        <f t="shared" si="17"/>
        <v>0</v>
      </c>
      <c r="T153" s="193">
        <f t="shared" si="14"/>
        <v>0</v>
      </c>
      <c r="U153" s="192" t="s">
        <v>60</v>
      </c>
      <c r="V153" s="192" t="s">
        <v>60</v>
      </c>
      <c r="W153" s="192" t="s">
        <v>60</v>
      </c>
      <c r="X153" s="192" t="s">
        <v>60</v>
      </c>
      <c r="Y153" s="192" t="s">
        <v>60</v>
      </c>
      <c r="Z153" s="192" t="s">
        <v>60</v>
      </c>
      <c r="AA153" s="192" t="s">
        <v>60</v>
      </c>
      <c r="AB153" s="192" t="s">
        <v>60</v>
      </c>
    </row>
    <row r="154" spans="1:28" ht="99.75" x14ac:dyDescent="0.2">
      <c r="A154" s="200">
        <f t="shared" si="16"/>
        <v>137</v>
      </c>
      <c r="B154" s="201" t="s">
        <v>195</v>
      </c>
      <c r="C154" s="201" t="s">
        <v>3093</v>
      </c>
      <c r="D154" s="201" t="str">
        <f>VLOOKUP(B154,'HECVAT - Full | Vendor Response'!A$4:D$320,4,TRUE)</f>
        <v xml:space="preserve">The CourseLeaf solution is deployed in AWS across multiple AWS availability zones in a high availability configuration. </v>
      </c>
      <c r="E154" s="194" t="s">
        <v>60</v>
      </c>
      <c r="F154" s="194" t="s">
        <v>3094</v>
      </c>
      <c r="G154" s="194" t="s">
        <v>2512</v>
      </c>
      <c r="H154" s="206" t="s">
        <v>2373</v>
      </c>
      <c r="I154" s="206" t="s">
        <v>2374</v>
      </c>
      <c r="J154" s="195" t="str">
        <f t="shared" si="15"/>
        <v>FALSE</v>
      </c>
      <c r="K154" s="204">
        <v>1</v>
      </c>
      <c r="L154" s="195" t="s">
        <v>186</v>
      </c>
      <c r="M154" s="193" t="s">
        <v>2122</v>
      </c>
      <c r="N154" s="193" t="str">
        <f>VLOOKUP(B154,'HECVAT - Full | Vendor Response'!A:E,3,FALSE)</f>
        <v>Yes</v>
      </c>
      <c r="O154" s="193" t="str">
        <f>IF(LEN(VLOOKUP(B154,'Analyst Report'!$A:$I,7,FALSE))= 0,"",VLOOKUP(B154,'Analyst Report'!$A:$I,7,FALSE))</f>
        <v/>
      </c>
      <c r="P154" s="193">
        <f t="shared" si="13"/>
        <v>1</v>
      </c>
      <c r="Q154" s="193">
        <v>20</v>
      </c>
      <c r="R154" s="193">
        <f>IF(LEN(VLOOKUP(B154,'Analyst Report'!$A$31:$I$288,9,FALSE))=0,VLOOKUP(B154,'Analyst Report'!$A$31:$I$288,8,FALSE),VLOOKUP(B154,'Analyst Report'!$A$31:$I$288,9,FALSE))</f>
        <v>20</v>
      </c>
      <c r="S154" s="193">
        <f t="shared" si="17"/>
        <v>20</v>
      </c>
      <c r="T154" s="193">
        <f t="shared" si="14"/>
        <v>20</v>
      </c>
      <c r="U154" s="192" t="s">
        <v>60</v>
      </c>
      <c r="V154" s="192" t="s">
        <v>60</v>
      </c>
      <c r="W154" s="192" t="s">
        <v>60</v>
      </c>
      <c r="X154" s="192" t="s">
        <v>60</v>
      </c>
      <c r="Y154" s="192" t="s">
        <v>60</v>
      </c>
      <c r="Z154" s="192" t="s">
        <v>60</v>
      </c>
      <c r="AA154" s="192" t="s">
        <v>60</v>
      </c>
      <c r="AB154" s="192" t="s">
        <v>60</v>
      </c>
    </row>
    <row r="155" spans="1:28" ht="99.75" x14ac:dyDescent="0.2">
      <c r="A155" s="200">
        <f t="shared" si="16"/>
        <v>138</v>
      </c>
      <c r="B155" s="201" t="s">
        <v>196</v>
      </c>
      <c r="C155" s="201" t="s">
        <v>3097</v>
      </c>
      <c r="D155" s="201">
        <f>VLOOKUP(B155,'HECVAT - Full | Vendor Response'!A$4:D$320,4,TRUE)</f>
        <v>0</v>
      </c>
      <c r="E155" s="194" t="s">
        <v>60</v>
      </c>
      <c r="F155" s="194" t="s">
        <v>3193</v>
      </c>
      <c r="G155" s="194" t="s">
        <v>3059</v>
      </c>
      <c r="H155" s="206" t="s">
        <v>2373</v>
      </c>
      <c r="I155" s="206" t="s">
        <v>2374</v>
      </c>
      <c r="J155" s="195" t="str">
        <f t="shared" si="15"/>
        <v>FALSE</v>
      </c>
      <c r="K155" s="204">
        <f>IF(OR(N$24="1",N$24="2"),1,0)</f>
        <v>0</v>
      </c>
      <c r="L155" s="195" t="s">
        <v>186</v>
      </c>
      <c r="M155" s="193" t="s">
        <v>2122</v>
      </c>
      <c r="N155" s="193">
        <f>VLOOKUP(B155,'HECVAT - Full | Vendor Response'!A:E,3,FALSE)</f>
        <v>0</v>
      </c>
      <c r="O155" s="193" t="str">
        <f>IF(LEN(VLOOKUP(B155,'Analyst Report'!$A:$I,7,FALSE))= 0,"",VLOOKUP(B155,'Analyst Report'!$A:$I,7,FALSE))</f>
        <v/>
      </c>
      <c r="P155" s="193">
        <f t="shared" si="13"/>
        <v>0</v>
      </c>
      <c r="Q155" s="193">
        <v>20</v>
      </c>
      <c r="R155" s="193">
        <f>IF(LEN(VLOOKUP(B155,'Analyst Report'!$A$31:$I$288,9,FALSE))=0,VLOOKUP(B155,'Analyst Report'!$A$31:$I$288,8,FALSE),VLOOKUP(B155,'Analyst Report'!$A$31:$I$288,9,FALSE))</f>
        <v>20</v>
      </c>
      <c r="S155" s="193">
        <f t="shared" si="17"/>
        <v>0</v>
      </c>
      <c r="T155" s="193">
        <f t="shared" si="14"/>
        <v>0</v>
      </c>
      <c r="U155" s="192" t="s">
        <v>60</v>
      </c>
      <c r="V155" s="192" t="s">
        <v>60</v>
      </c>
      <c r="W155" s="192" t="s">
        <v>60</v>
      </c>
      <c r="X155" s="192" t="s">
        <v>60</v>
      </c>
      <c r="Y155" s="192" t="s">
        <v>60</v>
      </c>
      <c r="Z155" s="192" t="s">
        <v>60</v>
      </c>
      <c r="AA155" s="192" t="s">
        <v>60</v>
      </c>
      <c r="AB155" s="192" t="s">
        <v>60</v>
      </c>
    </row>
    <row r="156" spans="1:28" ht="142.5" x14ac:dyDescent="0.2">
      <c r="A156" s="200">
        <f t="shared" si="16"/>
        <v>139</v>
      </c>
      <c r="B156" s="201" t="s">
        <v>197</v>
      </c>
      <c r="C156" s="201" t="s">
        <v>2513</v>
      </c>
      <c r="D156" s="201">
        <f>VLOOKUP(B156,'HECVAT - Full | Vendor Response'!A$4:D$320,4,TRUE)</f>
        <v>0</v>
      </c>
      <c r="E156" s="194" t="s">
        <v>60</v>
      </c>
      <c r="F156" s="194" t="s">
        <v>2514</v>
      </c>
      <c r="G156" s="194" t="s">
        <v>2515</v>
      </c>
      <c r="H156" s="206" t="s">
        <v>3195</v>
      </c>
      <c r="I156" s="206" t="s">
        <v>2516</v>
      </c>
      <c r="J156" s="195" t="str">
        <f t="shared" si="15"/>
        <v>FALSE</v>
      </c>
      <c r="K156" s="204">
        <f>IF(OR(N$24="1",N$24="2"),1,0)</f>
        <v>0</v>
      </c>
      <c r="L156" s="195" t="s">
        <v>186</v>
      </c>
      <c r="M156" s="193" t="s">
        <v>2122</v>
      </c>
      <c r="N156" s="193">
        <f>VLOOKUP(B156,'HECVAT - Full | Vendor Response'!A:E,3,FALSE)</f>
        <v>0</v>
      </c>
      <c r="O156" s="193" t="str">
        <f>IF(LEN(VLOOKUP(B156,'Analyst Report'!$A:$I,7,FALSE))= 0,"",VLOOKUP(B156,'Analyst Report'!$A:$I,7,FALSE))</f>
        <v/>
      </c>
      <c r="P156" s="193">
        <f t="shared" si="13"/>
        <v>0</v>
      </c>
      <c r="Q156" s="193">
        <v>25</v>
      </c>
      <c r="R156" s="193">
        <f>IF(LEN(VLOOKUP(B156,'Analyst Report'!$A$31:$I$288,9,FALSE))=0,VLOOKUP(B156,'Analyst Report'!$A$31:$I$288,8,FALSE),VLOOKUP(B156,'Analyst Report'!$A$31:$I$288,9,FALSE))</f>
        <v>25</v>
      </c>
      <c r="S156" s="193">
        <f t="shared" si="17"/>
        <v>0</v>
      </c>
      <c r="T156" s="193">
        <f t="shared" si="14"/>
        <v>0</v>
      </c>
      <c r="U156" s="192" t="s">
        <v>60</v>
      </c>
      <c r="V156" s="192" t="s">
        <v>60</v>
      </c>
      <c r="W156" s="192" t="s">
        <v>60</v>
      </c>
      <c r="X156" s="192" t="s">
        <v>60</v>
      </c>
      <c r="Y156" s="192" t="s">
        <v>60</v>
      </c>
      <c r="Z156" s="192" t="s">
        <v>60</v>
      </c>
      <c r="AA156" s="192" t="s">
        <v>60</v>
      </c>
      <c r="AB156" s="192" t="s">
        <v>60</v>
      </c>
    </row>
    <row r="157" spans="1:28" ht="128.25" x14ac:dyDescent="0.2">
      <c r="A157" s="200">
        <f t="shared" si="16"/>
        <v>140</v>
      </c>
      <c r="B157" s="201" t="s">
        <v>198</v>
      </c>
      <c r="C157" s="201" t="s">
        <v>3098</v>
      </c>
      <c r="D157" s="201">
        <f>VLOOKUP(B157,'HECVAT - Full | Vendor Response'!A$4:D$320,4,TRUE)</f>
        <v>0</v>
      </c>
      <c r="E157" s="194" t="s">
        <v>2517</v>
      </c>
      <c r="F157" s="194"/>
      <c r="G157" s="194"/>
      <c r="H157" s="206" t="s">
        <v>2518</v>
      </c>
      <c r="I157" s="206" t="s">
        <v>2519</v>
      </c>
      <c r="J157" s="195" t="str">
        <f t="shared" si="15"/>
        <v>FALSE</v>
      </c>
      <c r="K157" s="204">
        <f>IF(OR(N$24="1",N$24="2"),1,0)</f>
        <v>0</v>
      </c>
      <c r="L157" s="195" t="s">
        <v>186</v>
      </c>
      <c r="M157" s="193" t="s">
        <v>2122</v>
      </c>
      <c r="N157" s="193">
        <f>VLOOKUP(B157,'HECVAT - Full | Vendor Response'!A:E,3,FALSE)</f>
        <v>0</v>
      </c>
      <c r="O157" s="193" t="str">
        <f>IF(LEN(VLOOKUP(B157,'Analyst Report'!$A:$I,7,FALSE))= 0,"",VLOOKUP(B157,'Analyst Report'!$A:$I,7,FALSE))</f>
        <v/>
      </c>
      <c r="P157" s="193">
        <f t="shared" si="13"/>
        <v>0</v>
      </c>
      <c r="Q157" s="193">
        <v>20</v>
      </c>
      <c r="R157" s="193">
        <f>IF(LEN(VLOOKUP(B157,'Analyst Report'!$A$31:$I$288,9,FALSE))=0,VLOOKUP(B157,'Analyst Report'!$A$31:$I$288,8,FALSE),VLOOKUP(B157,'Analyst Report'!$A$31:$I$288,9,FALSE))</f>
        <v>20</v>
      </c>
      <c r="S157" s="193">
        <f t="shared" si="17"/>
        <v>0</v>
      </c>
      <c r="T157" s="193">
        <f t="shared" si="14"/>
        <v>0</v>
      </c>
      <c r="U157" s="192" t="s">
        <v>60</v>
      </c>
      <c r="V157" s="192" t="s">
        <v>60</v>
      </c>
      <c r="W157" s="192" t="s">
        <v>60</v>
      </c>
      <c r="X157" s="192" t="s">
        <v>60</v>
      </c>
      <c r="Y157" s="192" t="s">
        <v>60</v>
      </c>
      <c r="Z157" s="192" t="s">
        <v>60</v>
      </c>
      <c r="AA157" s="192" t="s">
        <v>60</v>
      </c>
      <c r="AB157" s="192" t="s">
        <v>60</v>
      </c>
    </row>
    <row r="158" spans="1:28" ht="99.75" x14ac:dyDescent="0.2">
      <c r="A158" s="200">
        <f t="shared" si="16"/>
        <v>141</v>
      </c>
      <c r="B158" s="201" t="s">
        <v>199</v>
      </c>
      <c r="C158" s="201" t="s">
        <v>3099</v>
      </c>
      <c r="D158" s="201">
        <f>VLOOKUP(B158,'HECVAT - Full | Vendor Response'!A$4:D$320,4,TRUE)</f>
        <v>0</v>
      </c>
      <c r="E158" s="194" t="s">
        <v>2520</v>
      </c>
      <c r="F158" s="194"/>
      <c r="G158" s="194" t="s">
        <v>3096</v>
      </c>
      <c r="H158" s="206" t="s">
        <v>2373</v>
      </c>
      <c r="I158" s="206" t="s">
        <v>2374</v>
      </c>
      <c r="J158" s="195" t="str">
        <f t="shared" si="15"/>
        <v>FALSE</v>
      </c>
      <c r="K158" s="204">
        <f>IF(OR(N$24="1",N$24="2"),1,0)</f>
        <v>0</v>
      </c>
      <c r="L158" s="195" t="s">
        <v>186</v>
      </c>
      <c r="M158" s="193" t="s">
        <v>2122</v>
      </c>
      <c r="N158" s="193">
        <f>VLOOKUP(B158,'HECVAT - Full | Vendor Response'!A:E,3,FALSE)</f>
        <v>0</v>
      </c>
      <c r="O158" s="193" t="str">
        <f>IF(LEN(VLOOKUP(B158,'Analyst Report'!$A:$I,7,FALSE))= 0,"",VLOOKUP(B158,'Analyst Report'!$A:$I,7,FALSE))</f>
        <v/>
      </c>
      <c r="P158" s="193">
        <f t="shared" si="13"/>
        <v>0</v>
      </c>
      <c r="Q158" s="193">
        <v>20</v>
      </c>
      <c r="R158" s="193">
        <f>IF(LEN(VLOOKUP(B158,'Analyst Report'!$A$31:$I$288,9,FALSE))=0,VLOOKUP(B158,'Analyst Report'!$A$31:$I$288,8,FALSE),VLOOKUP(B158,'Analyst Report'!$A$31:$I$288,9,FALSE))</f>
        <v>20</v>
      </c>
      <c r="S158" s="193">
        <f t="shared" si="17"/>
        <v>0</v>
      </c>
      <c r="T158" s="193">
        <f t="shared" si="14"/>
        <v>0</v>
      </c>
      <c r="U158" s="192" t="s">
        <v>60</v>
      </c>
      <c r="V158" s="192" t="s">
        <v>60</v>
      </c>
      <c r="W158" s="192" t="s">
        <v>60</v>
      </c>
      <c r="X158" s="192" t="s">
        <v>60</v>
      </c>
      <c r="Y158" s="192" t="s">
        <v>60</v>
      </c>
      <c r="Z158" s="192" t="s">
        <v>60</v>
      </c>
      <c r="AA158" s="192" t="s">
        <v>60</v>
      </c>
      <c r="AB158" s="192" t="s">
        <v>60</v>
      </c>
    </row>
    <row r="159" spans="1:28" ht="99.75" x14ac:dyDescent="0.2">
      <c r="A159" s="200">
        <f t="shared" si="16"/>
        <v>142</v>
      </c>
      <c r="B159" s="201" t="s">
        <v>200</v>
      </c>
      <c r="C159" s="201" t="s">
        <v>3100</v>
      </c>
      <c r="D159" s="201">
        <f>VLOOKUP(B159,'HECVAT - Full | Vendor Response'!A$4:D$320,4,TRUE)</f>
        <v>0</v>
      </c>
      <c r="E159" s="194" t="s">
        <v>60</v>
      </c>
      <c r="F159" s="194" t="s">
        <v>2521</v>
      </c>
      <c r="G159" s="194" t="s">
        <v>2522</v>
      </c>
      <c r="H159" s="206" t="s">
        <v>2373</v>
      </c>
      <c r="I159" s="206" t="s">
        <v>2374</v>
      </c>
      <c r="J159" s="195" t="str">
        <f t="shared" si="15"/>
        <v>FALSE</v>
      </c>
      <c r="K159" s="204">
        <f>IF(OR(N$24="1",N$24="2"),1,0)</f>
        <v>0</v>
      </c>
      <c r="L159" s="195" t="s">
        <v>186</v>
      </c>
      <c r="M159" s="193" t="s">
        <v>2122</v>
      </c>
      <c r="N159" s="193">
        <f>VLOOKUP(B159,'HECVAT - Full | Vendor Response'!A:E,3,FALSE)</f>
        <v>0</v>
      </c>
      <c r="O159" s="193" t="str">
        <f>IF(LEN(VLOOKUP(B159,'Analyst Report'!$A:$I,7,FALSE))= 0,"",VLOOKUP(B159,'Analyst Report'!$A:$I,7,FALSE))</f>
        <v/>
      </c>
      <c r="P159" s="193">
        <f t="shared" si="13"/>
        <v>0</v>
      </c>
      <c r="Q159" s="193">
        <v>20</v>
      </c>
      <c r="R159" s="193">
        <f>IF(LEN(VLOOKUP(B159,'Analyst Report'!$A$31:$I$288,9,FALSE))=0,VLOOKUP(B159,'Analyst Report'!$A$31:$I$288,8,FALSE),VLOOKUP(B159,'Analyst Report'!$A$31:$I$288,9,FALSE))</f>
        <v>20</v>
      </c>
      <c r="S159" s="193">
        <f t="shared" si="17"/>
        <v>0</v>
      </c>
      <c r="T159" s="193">
        <f t="shared" si="14"/>
        <v>0</v>
      </c>
      <c r="U159" s="192" t="s">
        <v>60</v>
      </c>
      <c r="V159" s="192" t="s">
        <v>60</v>
      </c>
      <c r="W159" s="192" t="s">
        <v>60</v>
      </c>
      <c r="X159" s="192" t="s">
        <v>60</v>
      </c>
      <c r="Y159" s="192" t="s">
        <v>60</v>
      </c>
      <c r="Z159" s="192" t="s">
        <v>60</v>
      </c>
      <c r="AA159" s="192" t="s">
        <v>60</v>
      </c>
      <c r="AB159" s="192" t="s">
        <v>60</v>
      </c>
    </row>
    <row r="160" spans="1:28" ht="114" x14ac:dyDescent="0.2">
      <c r="A160" s="200">
        <f t="shared" si="16"/>
        <v>143</v>
      </c>
      <c r="B160" s="201" t="s">
        <v>201</v>
      </c>
      <c r="C160" s="201" t="s">
        <v>2523</v>
      </c>
      <c r="D160" s="201" t="str">
        <f>VLOOKUP(B160,'HECVAT - Full | Vendor Response'!A$4:D$320,4,TRUE)</f>
        <v xml:space="preserve">MFA for AWS administrative access is using Authenticator apps. </v>
      </c>
      <c r="E160" s="194" t="s">
        <v>60</v>
      </c>
      <c r="F160" s="194" t="s">
        <v>2524</v>
      </c>
      <c r="G160" s="194" t="s">
        <v>2525</v>
      </c>
      <c r="H160" s="206" t="s">
        <v>3001</v>
      </c>
      <c r="I160" s="206" t="s">
        <v>2321</v>
      </c>
      <c r="J160" s="195" t="str">
        <f t="shared" si="15"/>
        <v>FALSE</v>
      </c>
      <c r="K160" s="204">
        <f>IF(OR(N$24="3",N$24="4",N$24="5",N$24="6"),1,0)</f>
        <v>1</v>
      </c>
      <c r="L160" s="195" t="s">
        <v>186</v>
      </c>
      <c r="M160" s="193" t="s">
        <v>2122</v>
      </c>
      <c r="N160" s="193" t="str">
        <f>VLOOKUP(B160,'HECVAT - Full | Vendor Response'!A:E,3,FALSE)</f>
        <v>Yes</v>
      </c>
      <c r="O160" s="193" t="str">
        <f>IF(LEN(VLOOKUP(B160,'Analyst Report'!$A:$I,7,FALSE))= 0,"",VLOOKUP(B160,'Analyst Report'!$A:$I,7,FALSE))</f>
        <v/>
      </c>
      <c r="P160" s="193">
        <f t="shared" si="13"/>
        <v>1</v>
      </c>
      <c r="Q160" s="193">
        <v>20</v>
      </c>
      <c r="R160" s="193">
        <f>IF(LEN(VLOOKUP(B160,'Analyst Report'!$A$31:$I$288,9,FALSE))=0,VLOOKUP(B160,'Analyst Report'!$A$31:$I$288,8,FALSE),VLOOKUP(B160,'Analyst Report'!$A$31:$I$288,9,FALSE))</f>
        <v>20</v>
      </c>
      <c r="S160" s="193">
        <f t="shared" si="17"/>
        <v>20</v>
      </c>
      <c r="T160" s="193">
        <f t="shared" si="14"/>
        <v>20</v>
      </c>
      <c r="U160" s="192" t="s">
        <v>60</v>
      </c>
      <c r="V160" s="192" t="s">
        <v>60</v>
      </c>
      <c r="W160" s="192" t="s">
        <v>60</v>
      </c>
      <c r="X160" s="192" t="s">
        <v>60</v>
      </c>
      <c r="Y160" s="192" t="s">
        <v>60</v>
      </c>
      <c r="Z160" s="192" t="s">
        <v>60</v>
      </c>
      <c r="AA160" s="192" t="s">
        <v>60</v>
      </c>
      <c r="AB160" s="192" t="s">
        <v>60</v>
      </c>
    </row>
    <row r="161" spans="1:28" ht="156.75" x14ac:dyDescent="0.2">
      <c r="A161" s="200">
        <f t="shared" si="16"/>
        <v>144</v>
      </c>
      <c r="B161" s="201" t="s">
        <v>202</v>
      </c>
      <c r="C161" s="201" t="s">
        <v>2526</v>
      </c>
      <c r="D161" s="201" t="str">
        <f>VLOOKUP(B161,'HECVAT - Full | Vendor Response'!A$4:D$320,4,TRUE)</f>
        <v>CourseLeaf has our own well established process for hardening our images based on our hosting of production CourseLeaf instances in our own datacenter. Additional hardening techniques have been used which are specific to cloud hosting.</v>
      </c>
      <c r="E161" s="194" t="s">
        <v>60</v>
      </c>
      <c r="F161" s="194" t="s">
        <v>2527</v>
      </c>
      <c r="G161" s="194" t="s">
        <v>60</v>
      </c>
      <c r="H161" s="206" t="s">
        <v>2528</v>
      </c>
      <c r="I161" s="206" t="s">
        <v>2529</v>
      </c>
      <c r="J161" s="195" t="str">
        <f t="shared" si="15"/>
        <v>FALSE</v>
      </c>
      <c r="K161" s="204">
        <f>IF(OR(N$24="3",N$24="4",N$24="5",N$24="6"),1,0)</f>
        <v>1</v>
      </c>
      <c r="L161" s="195" t="s">
        <v>186</v>
      </c>
      <c r="M161" s="193" t="s">
        <v>2122</v>
      </c>
      <c r="N161" s="193" t="str">
        <f>VLOOKUP(B161,'HECVAT - Full | Vendor Response'!A:E,3,FALSE)</f>
        <v>Yes</v>
      </c>
      <c r="O161" s="193" t="str">
        <f>IF(LEN(VLOOKUP(B161,'Analyst Report'!$A:$I,7,FALSE))= 0,"",VLOOKUP(B161,'Analyst Report'!$A:$I,7,FALSE))</f>
        <v/>
      </c>
      <c r="P161" s="193">
        <f t="shared" si="13"/>
        <v>1</v>
      </c>
      <c r="Q161" s="193">
        <v>20</v>
      </c>
      <c r="R161" s="193">
        <f>IF(LEN(VLOOKUP(B161,'Analyst Report'!$A$31:$I$288,9,FALSE))=0,VLOOKUP(B161,'Analyst Report'!$A$31:$I$288,8,FALSE),VLOOKUP(B161,'Analyst Report'!$A$31:$I$288,9,FALSE))</f>
        <v>20</v>
      </c>
      <c r="S161" s="193">
        <f t="shared" si="17"/>
        <v>20</v>
      </c>
      <c r="T161" s="193">
        <f t="shared" si="14"/>
        <v>20</v>
      </c>
      <c r="U161" s="192" t="s">
        <v>60</v>
      </c>
      <c r="V161" s="192" t="s">
        <v>60</v>
      </c>
      <c r="W161" s="192" t="s">
        <v>60</v>
      </c>
      <c r="X161" s="192" t="s">
        <v>60</v>
      </c>
      <c r="Y161" s="192" t="s">
        <v>60</v>
      </c>
      <c r="Z161" s="192" t="s">
        <v>60</v>
      </c>
      <c r="AA161" s="192" t="s">
        <v>60</v>
      </c>
      <c r="AB161" s="192" t="s">
        <v>60</v>
      </c>
    </row>
    <row r="162" spans="1:28" ht="199.5" x14ac:dyDescent="0.2">
      <c r="A162" s="200">
        <f t="shared" si="16"/>
        <v>145</v>
      </c>
      <c r="B162" s="201" t="s">
        <v>203</v>
      </c>
      <c r="C162" s="201" t="s">
        <v>2530</v>
      </c>
      <c r="D162" s="201">
        <f>VLOOKUP(B162,'HECVAT - Full | Vendor Response'!A$4:D$320,4,TRUE)</f>
        <v>0</v>
      </c>
      <c r="E162" s="194" t="s">
        <v>2531</v>
      </c>
      <c r="F162" s="194"/>
      <c r="G162" s="194"/>
      <c r="H162" s="206" t="s">
        <v>2472</v>
      </c>
      <c r="I162" s="206" t="s">
        <v>3101</v>
      </c>
      <c r="J162" s="195" t="str">
        <f t="shared" si="15"/>
        <v>FALSE</v>
      </c>
      <c r="K162" s="204">
        <f>IF(OR(N$24="3",N$24="4",N$24="5",N$24="6"),1,0)</f>
        <v>1</v>
      </c>
      <c r="L162" s="195" t="s">
        <v>186</v>
      </c>
      <c r="M162" s="193" t="s">
        <v>2126</v>
      </c>
      <c r="N162" s="193" t="str">
        <f>VLOOKUP(B162,'HECVAT - Full | Vendor Response'!A:E,3,FALSE)</f>
        <v>No</v>
      </c>
      <c r="O162" s="193" t="str">
        <f>IF(LEN(VLOOKUP(B162,'Analyst Report'!$A:$I,7,FALSE))= 0,"",VLOOKUP(B162,'Analyst Report'!$A:$I,7,FALSE))</f>
        <v/>
      </c>
      <c r="P162" s="193">
        <f t="shared" si="13"/>
        <v>1</v>
      </c>
      <c r="Q162" s="193">
        <v>20</v>
      </c>
      <c r="R162" s="193">
        <f>IF(LEN(VLOOKUP(B162,'Analyst Report'!$A$31:$I$288,9,FALSE))=0,VLOOKUP(B162,'Analyst Report'!$A$31:$I$288,8,FALSE),VLOOKUP(B162,'Analyst Report'!$A$31:$I$288,9,FALSE))</f>
        <v>20</v>
      </c>
      <c r="S162" s="193">
        <f t="shared" si="17"/>
        <v>20</v>
      </c>
      <c r="T162" s="193">
        <f t="shared" si="14"/>
        <v>20</v>
      </c>
      <c r="U162" s="192" t="s">
        <v>60</v>
      </c>
      <c r="V162" s="192" t="s">
        <v>60</v>
      </c>
      <c r="W162" s="192" t="s">
        <v>60</v>
      </c>
      <c r="X162" s="192" t="s">
        <v>60</v>
      </c>
      <c r="Y162" s="192" t="s">
        <v>60</v>
      </c>
      <c r="Z162" s="192" t="s">
        <v>60</v>
      </c>
      <c r="AA162" s="192" t="s">
        <v>60</v>
      </c>
      <c r="AB162" s="192" t="s">
        <v>60</v>
      </c>
    </row>
    <row r="163" spans="1:28" ht="409.5" x14ac:dyDescent="0.2">
      <c r="A163" s="200">
        <f t="shared" si="16"/>
        <v>146</v>
      </c>
      <c r="B163" s="207" t="s">
        <v>204</v>
      </c>
      <c r="C163" s="201" t="s">
        <v>2532</v>
      </c>
      <c r="D163" s="201">
        <f>VLOOKUP(B163,'HECVAT - Full | Vendor Response'!A$4:D$320,4,TRUE)</f>
        <v>0</v>
      </c>
      <c r="E163" s="194" t="s">
        <v>3103</v>
      </c>
      <c r="F163" s="194" t="s">
        <v>2533</v>
      </c>
      <c r="G163" s="194" t="s">
        <v>2534</v>
      </c>
      <c r="H163" s="206" t="s">
        <v>2535</v>
      </c>
      <c r="I163" s="206" t="s">
        <v>2536</v>
      </c>
      <c r="J163" s="195" t="str">
        <f t="shared" si="15"/>
        <v>FALSE</v>
      </c>
      <c r="K163" s="204">
        <f>IF(N$21="Yes",1,0)</f>
        <v>1</v>
      </c>
      <c r="L163" s="195" t="s">
        <v>2537</v>
      </c>
      <c r="M163" s="193" t="s">
        <v>2122</v>
      </c>
      <c r="N163" s="193" t="str">
        <f>VLOOKUP(B163,'HECVAT - Full | Vendor Response'!A:E,3,FALSE)</f>
        <v xml:space="preserve">Leepfrog maintains a detailed disaster recovery plan and the process is tested twice per year in order to ensure correct configuration and operation in the event of facility loss. Our data center has fully redundant HVAC for our server facilities, fire safety and detection systems, and is secured by an on-line Enterprise class UPS dedicated to the data center, which is tested regularly. The facility features redundant routers with full hot standby fail-over and redundant multi-homed internet connections. The data center also features a standby backup generator with automatic fail-over that can power the entire facility in the event of a power failure. This generator is tested regularly and has inspection and maintenance twice yearly. Because no amount of planning and redundancy can make any facility totally secure from catastrophic events, Leepfrog also utilizes off-site disaster recovery in Amazon Web Services.  </v>
      </c>
      <c r="O163" s="193" t="str">
        <f>IF(LEN(VLOOKUP(B163,'Analyst Report'!$A:$I,7,FALSE))= 0,"",VLOOKUP(B163,'Analyst Report'!$A:$I,7,FALSE))</f>
        <v/>
      </c>
      <c r="P163" s="193">
        <f t="shared" si="13"/>
        <v>0</v>
      </c>
      <c r="Q163" s="193">
        <v>20</v>
      </c>
      <c r="R163" s="193">
        <f>IF(LEN(VLOOKUP(B163,'Analyst Report'!$A$31:$I$288,9,FALSE))=0,VLOOKUP(B163,'Analyst Report'!$A$31:$I$288,8,FALSE),VLOOKUP(B163,'Analyst Report'!$A$31:$I$288,9,FALSE))</f>
        <v>20</v>
      </c>
      <c r="S163" s="193">
        <f t="shared" si="17"/>
        <v>20</v>
      </c>
      <c r="T163" s="193">
        <f t="shared" si="14"/>
        <v>0</v>
      </c>
      <c r="U163" s="192" t="s">
        <v>60</v>
      </c>
      <c r="V163" s="192" t="s">
        <v>60</v>
      </c>
      <c r="W163" s="192" t="s">
        <v>60</v>
      </c>
      <c r="X163" s="192" t="s">
        <v>60</v>
      </c>
      <c r="Y163" s="192" t="s">
        <v>60</v>
      </c>
      <c r="Z163" s="192" t="s">
        <v>60</v>
      </c>
      <c r="AA163" s="192" t="s">
        <v>60</v>
      </c>
      <c r="AB163" s="192" t="s">
        <v>60</v>
      </c>
    </row>
    <row r="164" spans="1:28" ht="114" x14ac:dyDescent="0.2">
      <c r="A164" s="200">
        <f t="shared" si="16"/>
        <v>147</v>
      </c>
      <c r="B164" s="207" t="s">
        <v>205</v>
      </c>
      <c r="C164" s="201" t="s">
        <v>2538</v>
      </c>
      <c r="D164" s="201" t="str">
        <f>VLOOKUP(B164,'HECVAT - Full | Vendor Response'!A$4:D$320,4,TRUE)</f>
        <v>Director of Information Technology.</v>
      </c>
      <c r="E164" s="194" t="s">
        <v>60</v>
      </c>
      <c r="F164" s="194" t="s">
        <v>2539</v>
      </c>
      <c r="G164" s="194" t="s">
        <v>3104</v>
      </c>
      <c r="H164" s="206" t="s">
        <v>3105</v>
      </c>
      <c r="I164" s="206" t="s">
        <v>2540</v>
      </c>
      <c r="J164" s="195" t="str">
        <f t="shared" si="15"/>
        <v>FALSE</v>
      </c>
      <c r="K164" s="204">
        <f t="shared" ref="K164:K173" si="18">IF(N$21="Yes",1,0)</f>
        <v>1</v>
      </c>
      <c r="L164" s="195" t="s">
        <v>2537</v>
      </c>
      <c r="M164" s="193" t="s">
        <v>2122</v>
      </c>
      <c r="N164" s="193" t="str">
        <f>VLOOKUP(B164,'HECVAT - Full | Vendor Response'!A:E,3,FALSE)</f>
        <v>Yes</v>
      </c>
      <c r="O164" s="193" t="str">
        <f>IF(LEN(VLOOKUP(B164,'Analyst Report'!$A:$I,7,FALSE))= 0,"",VLOOKUP(B164,'Analyst Report'!$A:$I,7,FALSE))</f>
        <v/>
      </c>
      <c r="P164" s="193">
        <f t="shared" si="13"/>
        <v>1</v>
      </c>
      <c r="Q164" s="193">
        <v>15</v>
      </c>
      <c r="R164" s="193">
        <f>IF(LEN(VLOOKUP(B164,'Analyst Report'!$A$31:$I$288,9,FALSE))=0,VLOOKUP(B164,'Analyst Report'!$A$31:$I$288,8,FALSE),VLOOKUP(B164,'Analyst Report'!$A$31:$I$288,9,FALSE))</f>
        <v>15</v>
      </c>
      <c r="S164" s="193">
        <f t="shared" si="17"/>
        <v>15</v>
      </c>
      <c r="T164" s="193">
        <f t="shared" si="14"/>
        <v>15</v>
      </c>
      <c r="U164" s="192" t="s">
        <v>60</v>
      </c>
      <c r="V164" s="192" t="s">
        <v>60</v>
      </c>
      <c r="W164" s="192" t="s">
        <v>60</v>
      </c>
      <c r="X164" s="192" t="s">
        <v>60</v>
      </c>
      <c r="Y164" s="192" t="s">
        <v>60</v>
      </c>
      <c r="Z164" s="192" t="s">
        <v>60</v>
      </c>
      <c r="AA164" s="192" t="s">
        <v>60</v>
      </c>
      <c r="AB164" s="192" t="s">
        <v>60</v>
      </c>
    </row>
    <row r="165" spans="1:28" ht="114" x14ac:dyDescent="0.2">
      <c r="A165" s="200">
        <f t="shared" si="16"/>
        <v>148</v>
      </c>
      <c r="B165" s="207" t="s">
        <v>206</v>
      </c>
      <c r="C165" s="201" t="s">
        <v>3106</v>
      </c>
      <c r="D165" s="201" t="str">
        <f>VLOOKUP(B165,'HECVAT - Full | Vendor Response'!A$4:D$320,4,TRUE)</f>
        <v xml:space="preserve">NDA required. </v>
      </c>
      <c r="E165" s="194" t="s">
        <v>60</v>
      </c>
      <c r="F165" s="194" t="s">
        <v>3107</v>
      </c>
      <c r="G165" s="194" t="s">
        <v>3108</v>
      </c>
      <c r="H165" s="206" t="s">
        <v>2541</v>
      </c>
      <c r="I165" s="206" t="s">
        <v>3109</v>
      </c>
      <c r="J165" s="195" t="str">
        <f t="shared" si="15"/>
        <v>TRUE</v>
      </c>
      <c r="K165" s="204">
        <f t="shared" si="18"/>
        <v>1</v>
      </c>
      <c r="L165" s="195" t="s">
        <v>2537</v>
      </c>
      <c r="M165" s="193" t="s">
        <v>2122</v>
      </c>
      <c r="N165" s="193" t="str">
        <f>VLOOKUP(B165,'HECVAT - Full | Vendor Response'!A:E,3,FALSE)</f>
        <v>No</v>
      </c>
      <c r="O165" s="193" t="str">
        <f>IF(LEN(VLOOKUP(B165,'Analyst Report'!$A:$I,7,FALSE))= 0,"",VLOOKUP(B165,'Analyst Report'!$A:$I,7,FALSE))</f>
        <v/>
      </c>
      <c r="P165" s="193">
        <f t="shared" si="13"/>
        <v>0</v>
      </c>
      <c r="Q165" s="193">
        <v>25</v>
      </c>
      <c r="R165" s="193">
        <f>IF(LEN(VLOOKUP(B165,'Analyst Report'!$A$31:$I$288,9,FALSE))=0,VLOOKUP(B165,'Analyst Report'!$A$31:$I$288,8,FALSE),VLOOKUP(B165,'Analyst Report'!$A$31:$I$288,9,FALSE))</f>
        <v>25</v>
      </c>
      <c r="S165" s="193">
        <f t="shared" si="17"/>
        <v>25</v>
      </c>
      <c r="T165" s="193">
        <f t="shared" si="14"/>
        <v>0</v>
      </c>
      <c r="U165" s="192" t="s">
        <v>60</v>
      </c>
      <c r="V165" s="192" t="s">
        <v>60</v>
      </c>
      <c r="W165" s="192" t="s">
        <v>60</v>
      </c>
      <c r="X165" s="192" t="s">
        <v>60</v>
      </c>
      <c r="Y165" s="192" t="s">
        <v>60</v>
      </c>
      <c r="Z165" s="192" t="s">
        <v>60</v>
      </c>
      <c r="AA165" s="192" t="s">
        <v>60</v>
      </c>
      <c r="AB165" s="192" t="s">
        <v>60</v>
      </c>
    </row>
    <row r="166" spans="1:28" ht="142.5" x14ac:dyDescent="0.2">
      <c r="A166" s="200">
        <f t="shared" si="16"/>
        <v>149</v>
      </c>
      <c r="B166" s="207" t="s">
        <v>207</v>
      </c>
      <c r="C166" s="201" t="s">
        <v>3110</v>
      </c>
      <c r="D166" s="201">
        <f>VLOOKUP(B166,'HECVAT - Full | Vendor Response'!A$4:D$320,4,TRUE)</f>
        <v>0</v>
      </c>
      <c r="E166" s="194" t="s">
        <v>60</v>
      </c>
      <c r="F166" s="194"/>
      <c r="G166" s="194" t="s">
        <v>3111</v>
      </c>
      <c r="H166" s="206" t="s">
        <v>2465</v>
      </c>
      <c r="I166" s="206" t="s">
        <v>2466</v>
      </c>
      <c r="J166" s="195" t="str">
        <f t="shared" si="15"/>
        <v>FALSE</v>
      </c>
      <c r="K166" s="204">
        <f t="shared" si="18"/>
        <v>1</v>
      </c>
      <c r="L166" s="195" t="s">
        <v>2537</v>
      </c>
      <c r="M166" s="193" t="s">
        <v>2126</v>
      </c>
      <c r="N166" s="193" t="str">
        <f>VLOOKUP(B166,'HECVAT - Full | Vendor Response'!A:E,3,FALSE)</f>
        <v>No</v>
      </c>
      <c r="O166" s="193" t="str">
        <f>IF(LEN(VLOOKUP(B166,'Analyst Report'!$A:$I,7,FALSE))= 0,"",VLOOKUP(B166,'Analyst Report'!$A:$I,7,FALSE))</f>
        <v/>
      </c>
      <c r="P166" s="193">
        <f t="shared" si="13"/>
        <v>1</v>
      </c>
      <c r="Q166" s="193">
        <v>20</v>
      </c>
      <c r="R166" s="193">
        <f>IF(LEN(VLOOKUP(B166,'Analyst Report'!$A$31:$I$288,9,FALSE))=0,VLOOKUP(B166,'Analyst Report'!$A$31:$I$288,8,FALSE),VLOOKUP(B166,'Analyst Report'!$A$31:$I$288,9,FALSE))</f>
        <v>20</v>
      </c>
      <c r="S166" s="193">
        <f t="shared" si="17"/>
        <v>20</v>
      </c>
      <c r="T166" s="193">
        <f t="shared" si="14"/>
        <v>20</v>
      </c>
      <c r="U166" s="192" t="s">
        <v>60</v>
      </c>
      <c r="V166" s="192" t="s">
        <v>60</v>
      </c>
      <c r="W166" s="192" t="s">
        <v>60</v>
      </c>
      <c r="X166" s="192" t="s">
        <v>60</v>
      </c>
      <c r="Y166" s="192" t="s">
        <v>60</v>
      </c>
      <c r="Z166" s="192" t="s">
        <v>60</v>
      </c>
      <c r="AA166" s="192" t="s">
        <v>60</v>
      </c>
      <c r="AB166" s="192" t="s">
        <v>60</v>
      </c>
    </row>
    <row r="167" spans="1:28" ht="128.25" x14ac:dyDescent="0.2">
      <c r="A167" s="200">
        <f t="shared" si="16"/>
        <v>150</v>
      </c>
      <c r="B167" s="207" t="s">
        <v>208</v>
      </c>
      <c r="C167" s="201" t="s">
        <v>3112</v>
      </c>
      <c r="D167" s="201" t="str">
        <f>VLOOKUP(B167,'HECVAT - Full | Vendor Response'!A$4:D$320,4,TRUE)</f>
        <v xml:space="preserve">Leepfrog utilizes off-site disaster recovery in Amazon Web Services.  </v>
      </c>
      <c r="E167" s="194" t="s">
        <v>60</v>
      </c>
      <c r="F167" s="194" t="s">
        <v>2542</v>
      </c>
      <c r="G167" s="194" t="s">
        <v>2543</v>
      </c>
      <c r="H167" s="206" t="s">
        <v>2544</v>
      </c>
      <c r="I167" s="206" t="s">
        <v>2545</v>
      </c>
      <c r="J167" s="195" t="str">
        <f t="shared" si="15"/>
        <v>FALSE</v>
      </c>
      <c r="K167" s="204">
        <f t="shared" si="18"/>
        <v>1</v>
      </c>
      <c r="L167" s="195" t="s">
        <v>2537</v>
      </c>
      <c r="M167" s="193" t="s">
        <v>2122</v>
      </c>
      <c r="N167" s="193" t="str">
        <f>VLOOKUP(B167,'HECVAT - Full | Vendor Response'!A:E,3,FALSE)</f>
        <v>Yes</v>
      </c>
      <c r="O167" s="193" t="str">
        <f>IF(LEN(VLOOKUP(B167,'Analyst Report'!$A:$I,7,FALSE))= 0,"",VLOOKUP(B167,'Analyst Report'!$A:$I,7,FALSE))</f>
        <v/>
      </c>
      <c r="P167" s="193">
        <f t="shared" si="13"/>
        <v>1</v>
      </c>
      <c r="Q167" s="193">
        <v>20</v>
      </c>
      <c r="R167" s="193">
        <f>IF(LEN(VLOOKUP(B167,'Analyst Report'!$A$31:$I$288,9,FALSE))=0,VLOOKUP(B167,'Analyst Report'!$A$31:$I$288,8,FALSE),VLOOKUP(B167,'Analyst Report'!$A$31:$I$288,9,FALSE))</f>
        <v>20</v>
      </c>
      <c r="S167" s="193">
        <f t="shared" si="17"/>
        <v>20</v>
      </c>
      <c r="T167" s="193">
        <f t="shared" si="14"/>
        <v>20</v>
      </c>
      <c r="U167" s="192" t="s">
        <v>60</v>
      </c>
      <c r="V167" s="192" t="s">
        <v>60</v>
      </c>
      <c r="W167" s="192" t="s">
        <v>60</v>
      </c>
      <c r="X167" s="192" t="s">
        <v>60</v>
      </c>
      <c r="Y167" s="192" t="s">
        <v>60</v>
      </c>
      <c r="Z167" s="192" t="s">
        <v>60</v>
      </c>
      <c r="AA167" s="192" t="s">
        <v>60</v>
      </c>
      <c r="AB167" s="192" t="s">
        <v>60</v>
      </c>
    </row>
    <row r="168" spans="1:28" ht="142.5" x14ac:dyDescent="0.2">
      <c r="A168" s="200">
        <f t="shared" si="16"/>
        <v>151</v>
      </c>
      <c r="B168" s="207" t="s">
        <v>209</v>
      </c>
      <c r="C168" s="201" t="s">
        <v>2546</v>
      </c>
      <c r="D168" s="201" t="str">
        <f>VLOOKUP(B168,'HECVAT - Full | Vendor Response'!A$4:D$320,4,TRUE)</f>
        <v xml:space="preserve">This process is tested twice per year in order to ensure correct configuration and operation in the event of a facility loss. </v>
      </c>
      <c r="E168" s="194" t="s">
        <v>60</v>
      </c>
      <c r="F168" s="194" t="s">
        <v>3113</v>
      </c>
      <c r="G168" s="194" t="s">
        <v>2547</v>
      </c>
      <c r="H168" s="206" t="s">
        <v>2548</v>
      </c>
      <c r="I168" s="206" t="s">
        <v>2549</v>
      </c>
      <c r="J168" s="195" t="str">
        <f t="shared" si="15"/>
        <v>FALSE</v>
      </c>
      <c r="K168" s="204">
        <f t="shared" si="18"/>
        <v>1</v>
      </c>
      <c r="L168" s="195" t="s">
        <v>2537</v>
      </c>
      <c r="M168" s="193" t="s">
        <v>2122</v>
      </c>
      <c r="N168" s="193" t="str">
        <f>VLOOKUP(B168,'HECVAT - Full | Vendor Response'!A:E,3,FALSE)</f>
        <v>Yes</v>
      </c>
      <c r="O168" s="193" t="str">
        <f>IF(LEN(VLOOKUP(B168,'Analyst Report'!$A:$I,7,FALSE))= 0,"",VLOOKUP(B168,'Analyst Report'!$A:$I,7,FALSE))</f>
        <v/>
      </c>
      <c r="P168" s="193">
        <f t="shared" si="13"/>
        <v>1</v>
      </c>
      <c r="Q168" s="193">
        <v>20</v>
      </c>
      <c r="R168" s="193">
        <f>IF(LEN(VLOOKUP(B168,'Analyst Report'!$A$31:$I$288,9,FALSE))=0,VLOOKUP(B168,'Analyst Report'!$A$31:$I$288,8,FALSE),VLOOKUP(B168,'Analyst Report'!$A$31:$I$288,9,FALSE))</f>
        <v>20</v>
      </c>
      <c r="S168" s="193">
        <f t="shared" si="17"/>
        <v>20</v>
      </c>
      <c r="T168" s="193">
        <f t="shared" si="14"/>
        <v>20</v>
      </c>
      <c r="U168" s="192" t="s">
        <v>60</v>
      </c>
      <c r="V168" s="192" t="s">
        <v>60</v>
      </c>
      <c r="W168" s="192" t="s">
        <v>60</v>
      </c>
      <c r="X168" s="192" t="s">
        <v>60</v>
      </c>
      <c r="Y168" s="192" t="s">
        <v>60</v>
      </c>
      <c r="Z168" s="192" t="s">
        <v>60</v>
      </c>
      <c r="AA168" s="192" t="s">
        <v>60</v>
      </c>
      <c r="AB168" s="192" t="s">
        <v>60</v>
      </c>
    </row>
    <row r="169" spans="1:28" ht="128.25" x14ac:dyDescent="0.2">
      <c r="A169" s="200">
        <f t="shared" si="16"/>
        <v>152</v>
      </c>
      <c r="B169" s="207" t="s">
        <v>210</v>
      </c>
      <c r="C169" s="201" t="s">
        <v>2550</v>
      </c>
      <c r="D169" s="201" t="str">
        <f>VLOOKUP(B169,'HECVAT - Full | Vendor Response'!A$4:D$320,4,TRUE)</f>
        <v xml:space="preserve">Leepfrog maintains a dedicated escalation email address which serves as a way for clients to direct urgent support issues to support management for resolution. </v>
      </c>
      <c r="E169" s="194" t="s">
        <v>60</v>
      </c>
      <c r="F169" s="194" t="s">
        <v>2551</v>
      </c>
      <c r="G169" s="194" t="s">
        <v>2552</v>
      </c>
      <c r="H169" s="206" t="s">
        <v>2347</v>
      </c>
      <c r="I169" s="206" t="s">
        <v>2348</v>
      </c>
      <c r="J169" s="195" t="str">
        <f t="shared" si="15"/>
        <v>FALSE</v>
      </c>
      <c r="K169" s="204">
        <f t="shared" si="18"/>
        <v>1</v>
      </c>
      <c r="L169" s="195" t="s">
        <v>2537</v>
      </c>
      <c r="M169" s="193" t="s">
        <v>2122</v>
      </c>
      <c r="N169" s="193" t="str">
        <f>VLOOKUP(B169,'HECVAT - Full | Vendor Response'!A:E,3,FALSE)</f>
        <v>Yes</v>
      </c>
      <c r="O169" s="193" t="str">
        <f>IF(LEN(VLOOKUP(B169,'Analyst Report'!$A:$I,7,FALSE))= 0,"",VLOOKUP(B169,'Analyst Report'!$A:$I,7,FALSE))</f>
        <v/>
      </c>
      <c r="P169" s="193">
        <f t="shared" si="13"/>
        <v>1</v>
      </c>
      <c r="Q169" s="193">
        <v>20</v>
      </c>
      <c r="R169" s="193">
        <f>IF(LEN(VLOOKUP(B169,'Analyst Report'!$A$31:$I$288,9,FALSE))=0,VLOOKUP(B169,'Analyst Report'!$A$31:$I$288,8,FALSE),VLOOKUP(B169,'Analyst Report'!$A$31:$I$288,9,FALSE))</f>
        <v>20</v>
      </c>
      <c r="S169" s="193">
        <f t="shared" si="17"/>
        <v>20</v>
      </c>
      <c r="T169" s="193">
        <f t="shared" si="14"/>
        <v>20</v>
      </c>
      <c r="U169" s="192" t="s">
        <v>60</v>
      </c>
      <c r="V169" s="192" t="s">
        <v>60</v>
      </c>
      <c r="W169" s="192" t="s">
        <v>60</v>
      </c>
      <c r="X169" s="192" t="s">
        <v>60</v>
      </c>
      <c r="Y169" s="192" t="s">
        <v>60</v>
      </c>
      <c r="Z169" s="192" t="s">
        <v>60</v>
      </c>
      <c r="AA169" s="192" t="s">
        <v>60</v>
      </c>
      <c r="AB169" s="192" t="s">
        <v>60</v>
      </c>
    </row>
    <row r="170" spans="1:28" ht="128.25" x14ac:dyDescent="0.2">
      <c r="A170" s="200">
        <f t="shared" si="16"/>
        <v>153</v>
      </c>
      <c r="B170" s="207" t="s">
        <v>211</v>
      </c>
      <c r="C170" s="201" t="s">
        <v>2553</v>
      </c>
      <c r="D170" s="201" t="str">
        <f>VLOOKUP(B170,'HECVAT - Full | Vendor Response'!A$4:D$320,4,TRUE)</f>
        <v xml:space="preserve">Impacted clients are notified via email and phone. </v>
      </c>
      <c r="E170" s="194" t="s">
        <v>60</v>
      </c>
      <c r="F170" s="194" t="s">
        <v>2554</v>
      </c>
      <c r="G170" s="194" t="s">
        <v>2555</v>
      </c>
      <c r="H170" s="206" t="s">
        <v>2347</v>
      </c>
      <c r="I170" s="206" t="s">
        <v>2348</v>
      </c>
      <c r="J170" s="195" t="str">
        <f t="shared" si="15"/>
        <v>FALSE</v>
      </c>
      <c r="K170" s="204">
        <f t="shared" si="18"/>
        <v>1</v>
      </c>
      <c r="L170" s="195" t="s">
        <v>2537</v>
      </c>
      <c r="M170" s="193" t="s">
        <v>2122</v>
      </c>
      <c r="N170" s="193" t="str">
        <f>VLOOKUP(B170,'HECVAT - Full | Vendor Response'!A:E,3,FALSE)</f>
        <v>Yes</v>
      </c>
      <c r="O170" s="193" t="str">
        <f>IF(LEN(VLOOKUP(B170,'Analyst Report'!$A:$I,7,FALSE))= 0,"",VLOOKUP(B170,'Analyst Report'!$A:$I,7,FALSE))</f>
        <v/>
      </c>
      <c r="P170" s="193">
        <f t="shared" si="13"/>
        <v>1</v>
      </c>
      <c r="Q170" s="193">
        <v>20</v>
      </c>
      <c r="R170" s="193">
        <f>IF(LEN(VLOOKUP(B170,'Analyst Report'!$A$31:$I$288,9,FALSE))=0,VLOOKUP(B170,'Analyst Report'!$A$31:$I$288,8,FALSE),VLOOKUP(B170,'Analyst Report'!$A$31:$I$288,9,FALSE))</f>
        <v>20</v>
      </c>
      <c r="S170" s="193">
        <f t="shared" si="17"/>
        <v>20</v>
      </c>
      <c r="T170" s="193">
        <f t="shared" si="14"/>
        <v>20</v>
      </c>
      <c r="U170" s="192" t="s">
        <v>60</v>
      </c>
      <c r="V170" s="192" t="s">
        <v>60</v>
      </c>
      <c r="W170" s="192" t="s">
        <v>60</v>
      </c>
      <c r="X170" s="192" t="s">
        <v>60</v>
      </c>
      <c r="Y170" s="192" t="s">
        <v>60</v>
      </c>
      <c r="Z170" s="192" t="s">
        <v>60</v>
      </c>
      <c r="AA170" s="192" t="s">
        <v>60</v>
      </c>
      <c r="AB170" s="192" t="s">
        <v>60</v>
      </c>
    </row>
    <row r="171" spans="1:28" ht="142.5" x14ac:dyDescent="0.2">
      <c r="A171" s="200">
        <f t="shared" si="16"/>
        <v>154</v>
      </c>
      <c r="B171" s="207" t="s">
        <v>212</v>
      </c>
      <c r="C171" s="201" t="s">
        <v>3114</v>
      </c>
      <c r="D171" s="201">
        <f>VLOOKUP(B171,'HECVAT - Full | Vendor Response'!A$4:D$320,4,TRUE)</f>
        <v>0</v>
      </c>
      <c r="E171" s="194" t="s">
        <v>2556</v>
      </c>
      <c r="F171" s="194"/>
      <c r="G171" s="194"/>
      <c r="H171" s="206" t="s">
        <v>2557</v>
      </c>
      <c r="I171" s="206" t="s">
        <v>2549</v>
      </c>
      <c r="J171" s="195" t="str">
        <f t="shared" si="15"/>
        <v>FALSE</v>
      </c>
      <c r="K171" s="204">
        <f t="shared" si="18"/>
        <v>1</v>
      </c>
      <c r="L171" s="195" t="s">
        <v>2537</v>
      </c>
      <c r="M171" s="193" t="s">
        <v>2122</v>
      </c>
      <c r="N171" s="193" t="str">
        <f>VLOOKUP(B171,'HECVAT - Full | Vendor Response'!A:E,3,FALSE)</f>
        <v xml:space="preserve">Leepfrog does not disclose this information. </v>
      </c>
      <c r="O171" s="193" t="str">
        <f>IF(LEN(VLOOKUP(B171,'Analyst Report'!$A:$I,7,FALSE))= 0,"",VLOOKUP(B171,'Analyst Report'!$A:$I,7,FALSE))</f>
        <v/>
      </c>
      <c r="P171" s="193">
        <f t="shared" si="13"/>
        <v>0</v>
      </c>
      <c r="Q171" s="193">
        <v>20</v>
      </c>
      <c r="R171" s="193">
        <f>IF(LEN(VLOOKUP(B171,'Analyst Report'!$A$31:$I$288,9,FALSE))=0,VLOOKUP(B171,'Analyst Report'!$A$31:$I$288,8,FALSE),VLOOKUP(B171,'Analyst Report'!$A$31:$I$288,9,FALSE))</f>
        <v>20</v>
      </c>
      <c r="S171" s="193">
        <f t="shared" si="17"/>
        <v>20</v>
      </c>
      <c r="T171" s="193">
        <f t="shared" si="14"/>
        <v>0</v>
      </c>
      <c r="U171" s="192" t="s">
        <v>60</v>
      </c>
      <c r="V171" s="192" t="s">
        <v>60</v>
      </c>
      <c r="W171" s="192" t="s">
        <v>60</v>
      </c>
      <c r="X171" s="192" t="s">
        <v>60</v>
      </c>
      <c r="Y171" s="192" t="s">
        <v>60</v>
      </c>
      <c r="Z171" s="192" t="s">
        <v>60</v>
      </c>
      <c r="AA171" s="192" t="s">
        <v>60</v>
      </c>
      <c r="AB171" s="192" t="s">
        <v>60</v>
      </c>
    </row>
    <row r="172" spans="1:28" ht="142.5" x14ac:dyDescent="0.2">
      <c r="A172" s="200">
        <f t="shared" si="16"/>
        <v>155</v>
      </c>
      <c r="B172" s="207" t="s">
        <v>213</v>
      </c>
      <c r="C172" s="201" t="s">
        <v>3115</v>
      </c>
      <c r="D172" s="201" t="str">
        <f>VLOOKUP(B172,'HECVAT - Full | Vendor Response'!A$4:D$320,4,TRUE)</f>
        <v>The process is tested twice per year in order to ensure correct configuration and operation in the event of facility loss.</v>
      </c>
      <c r="E172" s="194" t="s">
        <v>60</v>
      </c>
      <c r="F172" s="194" t="s">
        <v>2558</v>
      </c>
      <c r="G172" s="194" t="s">
        <v>2559</v>
      </c>
      <c r="H172" s="206" t="s">
        <v>2548</v>
      </c>
      <c r="I172" s="206" t="s">
        <v>2549</v>
      </c>
      <c r="J172" s="195" t="str">
        <f t="shared" si="15"/>
        <v>TRUE</v>
      </c>
      <c r="K172" s="204">
        <f t="shared" si="18"/>
        <v>1</v>
      </c>
      <c r="L172" s="195" t="s">
        <v>2537</v>
      </c>
      <c r="M172" s="193" t="s">
        <v>2122</v>
      </c>
      <c r="N172" s="193" t="str">
        <f>VLOOKUP(B172,'HECVAT - Full | Vendor Response'!A:E,3,FALSE)</f>
        <v>Yes</v>
      </c>
      <c r="O172" s="193" t="str">
        <f>IF(LEN(VLOOKUP(B172,'Analyst Report'!$A:$I,7,FALSE))= 0,"",VLOOKUP(B172,'Analyst Report'!$A:$I,7,FALSE))</f>
        <v/>
      </c>
      <c r="P172" s="193">
        <f t="shared" si="13"/>
        <v>1</v>
      </c>
      <c r="Q172" s="193">
        <v>25</v>
      </c>
      <c r="R172" s="193">
        <f>IF(LEN(VLOOKUP(B172,'Analyst Report'!$A$31:$I$288,9,FALSE))=0,VLOOKUP(B172,'Analyst Report'!$A$31:$I$288,8,FALSE),VLOOKUP(B172,'Analyst Report'!$A$31:$I$288,9,FALSE))</f>
        <v>25</v>
      </c>
      <c r="S172" s="193">
        <f t="shared" si="17"/>
        <v>25</v>
      </c>
      <c r="T172" s="193">
        <f t="shared" si="14"/>
        <v>25</v>
      </c>
      <c r="U172" s="192" t="s">
        <v>60</v>
      </c>
      <c r="V172" s="192" t="s">
        <v>60</v>
      </c>
      <c r="W172" s="192" t="s">
        <v>60</v>
      </c>
      <c r="X172" s="192" t="s">
        <v>60</v>
      </c>
      <c r="Y172" s="192" t="s">
        <v>60</v>
      </c>
      <c r="Z172" s="192" t="s">
        <v>60</v>
      </c>
      <c r="AA172" s="192" t="s">
        <v>60</v>
      </c>
      <c r="AB172" s="192" t="s">
        <v>60</v>
      </c>
    </row>
    <row r="173" spans="1:28" ht="142.5" x14ac:dyDescent="0.2">
      <c r="A173" s="200">
        <f t="shared" si="16"/>
        <v>156</v>
      </c>
      <c r="B173" s="207" t="s">
        <v>214</v>
      </c>
      <c r="C173" s="201" t="s">
        <v>2560</v>
      </c>
      <c r="D173" s="201" t="str">
        <f>VLOOKUP(B173,'HECVAT - Full | Vendor Response'!A$4:D$320,4,TRUE)</f>
        <v xml:space="preserve">We review the DR plan twice annually. </v>
      </c>
      <c r="E173" s="194" t="s">
        <v>60</v>
      </c>
      <c r="F173" s="194" t="s">
        <v>2561</v>
      </c>
      <c r="G173" s="194" t="s">
        <v>2562</v>
      </c>
      <c r="H173" s="206" t="s">
        <v>2548</v>
      </c>
      <c r="I173" s="206" t="s">
        <v>2549</v>
      </c>
      <c r="J173" s="195" t="str">
        <f t="shared" si="15"/>
        <v>TRUE</v>
      </c>
      <c r="K173" s="204">
        <f t="shared" si="18"/>
        <v>1</v>
      </c>
      <c r="L173" s="195" t="s">
        <v>2537</v>
      </c>
      <c r="M173" s="193" t="s">
        <v>2122</v>
      </c>
      <c r="N173" s="193" t="str">
        <f>VLOOKUP(B173,'HECVAT - Full | Vendor Response'!A:E,3,FALSE)</f>
        <v>Yes</v>
      </c>
      <c r="O173" s="193" t="str">
        <f>IF(LEN(VLOOKUP(B173,'Analyst Report'!$A:$I,7,FALSE))= 0,"",VLOOKUP(B173,'Analyst Report'!$A:$I,7,FALSE))</f>
        <v/>
      </c>
      <c r="P173" s="193">
        <f t="shared" si="13"/>
        <v>1</v>
      </c>
      <c r="Q173" s="193">
        <v>25</v>
      </c>
      <c r="R173" s="193">
        <f>IF(LEN(VLOOKUP(B173,'Analyst Report'!$A$31:$I$288,9,FALSE))=0,VLOOKUP(B173,'Analyst Report'!$A$31:$I$288,8,FALSE),VLOOKUP(B173,'Analyst Report'!$A$31:$I$288,9,FALSE))</f>
        <v>25</v>
      </c>
      <c r="S173" s="193">
        <f t="shared" si="17"/>
        <v>25</v>
      </c>
      <c r="T173" s="193">
        <f t="shared" si="14"/>
        <v>25</v>
      </c>
      <c r="U173" s="192" t="s">
        <v>60</v>
      </c>
      <c r="V173" s="192" t="s">
        <v>60</v>
      </c>
      <c r="W173" s="192" t="s">
        <v>60</v>
      </c>
      <c r="X173" s="192" t="s">
        <v>60</v>
      </c>
      <c r="Y173" s="192" t="s">
        <v>60</v>
      </c>
      <c r="Z173" s="192" t="s">
        <v>60</v>
      </c>
      <c r="AA173" s="192" t="s">
        <v>60</v>
      </c>
      <c r="AB173" s="192" t="s">
        <v>60</v>
      </c>
    </row>
    <row r="174" spans="1:28" ht="356.25" x14ac:dyDescent="0.2">
      <c r="A174" s="200">
        <f t="shared" si="16"/>
        <v>157</v>
      </c>
      <c r="B174" s="207" t="s">
        <v>216</v>
      </c>
      <c r="C174" s="207" t="s">
        <v>2563</v>
      </c>
      <c r="D174" s="201" t="str">
        <f>VLOOKUP(B174,'HECVAT - Full | Vendor Response'!A$4:D$320,4,TRUE)</f>
        <v>All AWS EC2 instances and load balancers are protected by Security Groups, which is a AWS firewall solution. This is a default-deny firewall, and CourseLeaf staff adds only rules which are necessary for production websites. Additionally, all EC2 instances are configured with stateful host firewalls, to provide for defense-in-depth. Our internal corporate network, including workstations, exists on a NATed and firewalled private IP address blocks as separate VLANs. All core routers include stateful firewalls custom configured by Leepfrog staff.</v>
      </c>
      <c r="E174" s="219" t="s">
        <v>60</v>
      </c>
      <c r="F174" s="219" t="s">
        <v>2564</v>
      </c>
      <c r="G174" s="219" t="s">
        <v>2565</v>
      </c>
      <c r="H174" s="212" t="s">
        <v>2566</v>
      </c>
      <c r="I174" s="212" t="s">
        <v>3188</v>
      </c>
      <c r="J174" s="195" t="str">
        <f t="shared" si="15"/>
        <v>TRUE</v>
      </c>
      <c r="K174" s="197">
        <v>1</v>
      </c>
      <c r="L174" s="198" t="s">
        <v>215</v>
      </c>
      <c r="M174" s="199" t="s">
        <v>2122</v>
      </c>
      <c r="N174" s="193" t="str">
        <f>VLOOKUP(B174,'HECVAT - Full | Vendor Response'!A:E,3,FALSE)</f>
        <v>Yes</v>
      </c>
      <c r="O174" s="193" t="str">
        <f>IF(LEN(VLOOKUP(B174,'Analyst Report'!$A:$I,7,FALSE))= 0,"",VLOOKUP(B174,'Analyst Report'!$A:$I,7,FALSE))</f>
        <v/>
      </c>
      <c r="P174" s="193">
        <f t="shared" si="13"/>
        <v>1</v>
      </c>
      <c r="Q174" s="221">
        <v>25</v>
      </c>
      <c r="R174" s="193">
        <f>IF(LEN(VLOOKUP(B174,'Analyst Report'!$A$31:$I$288,9,FALSE))=0,VLOOKUP(B174,'Analyst Report'!$A$31:$I$288,8,FALSE),VLOOKUP(B174,'Analyst Report'!$A$31:$I$288,9,FALSE))</f>
        <v>25</v>
      </c>
      <c r="S174" s="193">
        <f t="shared" si="17"/>
        <v>25</v>
      </c>
      <c r="T174" s="193">
        <f t="shared" si="14"/>
        <v>25</v>
      </c>
      <c r="U174" s="192" t="s">
        <v>60</v>
      </c>
      <c r="V174" s="192" t="s">
        <v>60</v>
      </c>
      <c r="W174" s="192" t="s">
        <v>60</v>
      </c>
      <c r="X174" s="192" t="s">
        <v>60</v>
      </c>
      <c r="Y174" s="192" t="s">
        <v>60</v>
      </c>
      <c r="Z174" s="192" t="s">
        <v>60</v>
      </c>
      <c r="AA174" s="192" t="s">
        <v>60</v>
      </c>
      <c r="AB174" s="192" t="s">
        <v>60</v>
      </c>
    </row>
    <row r="175" spans="1:28" ht="128.25" x14ac:dyDescent="0.2">
      <c r="A175" s="200">
        <f t="shared" si="16"/>
        <v>158</v>
      </c>
      <c r="B175" s="207" t="s">
        <v>217</v>
      </c>
      <c r="C175" s="207" t="s">
        <v>3116</v>
      </c>
      <c r="D175" s="201" t="str">
        <f>VLOOKUP(B175,'HECVAT - Full | Vendor Response'!A$4:D$320,4,TRUE)</f>
        <v xml:space="preserve">Leepfrog does not disclose this information. </v>
      </c>
      <c r="E175" s="219" t="s">
        <v>60</v>
      </c>
      <c r="F175" s="219" t="s">
        <v>2567</v>
      </c>
      <c r="G175" s="219" t="s">
        <v>2568</v>
      </c>
      <c r="H175" s="212" t="s">
        <v>3117</v>
      </c>
      <c r="I175" s="212" t="s">
        <v>2569</v>
      </c>
      <c r="J175" s="195" t="str">
        <f t="shared" si="15"/>
        <v>FALSE</v>
      </c>
      <c r="K175" s="197">
        <v>1</v>
      </c>
      <c r="L175" s="198" t="s">
        <v>215</v>
      </c>
      <c r="M175" s="199" t="s">
        <v>2122</v>
      </c>
      <c r="N175" s="193" t="str">
        <f>VLOOKUP(B175,'HECVAT - Full | Vendor Response'!A:E,3,FALSE)</f>
        <v>No</v>
      </c>
      <c r="O175" s="193" t="str">
        <f>IF(LEN(VLOOKUP(B175,'Analyst Report'!$A:$I,7,FALSE))= 0,"",VLOOKUP(B175,'Analyst Report'!$A:$I,7,FALSE))</f>
        <v/>
      </c>
      <c r="P175" s="193">
        <f t="shared" si="13"/>
        <v>0</v>
      </c>
      <c r="Q175" s="221">
        <v>20</v>
      </c>
      <c r="R175" s="193">
        <f>IF(LEN(VLOOKUP(B175,'Analyst Report'!$A$31:$I$288,9,FALSE))=0,VLOOKUP(B175,'Analyst Report'!$A$31:$I$288,8,FALSE),VLOOKUP(B175,'Analyst Report'!$A$31:$I$288,9,FALSE))</f>
        <v>20</v>
      </c>
      <c r="S175" s="193">
        <f t="shared" si="17"/>
        <v>20</v>
      </c>
      <c r="T175" s="193">
        <f t="shared" si="14"/>
        <v>0</v>
      </c>
      <c r="U175" s="192" t="s">
        <v>60</v>
      </c>
      <c r="V175" s="192" t="s">
        <v>60</v>
      </c>
      <c r="W175" s="192" t="s">
        <v>60</v>
      </c>
      <c r="X175" s="192" t="s">
        <v>60</v>
      </c>
      <c r="Y175" s="192" t="s">
        <v>60</v>
      </c>
      <c r="Z175" s="192" t="s">
        <v>60</v>
      </c>
      <c r="AA175" s="192" t="s">
        <v>60</v>
      </c>
      <c r="AB175" s="192" t="s">
        <v>60</v>
      </c>
    </row>
    <row r="176" spans="1:28" ht="156.75" x14ac:dyDescent="0.2">
      <c r="A176" s="200">
        <f t="shared" si="16"/>
        <v>159</v>
      </c>
      <c r="B176" s="207" t="s">
        <v>218</v>
      </c>
      <c r="C176" s="207" t="s">
        <v>2570</v>
      </c>
      <c r="D176" s="201" t="str">
        <f>VLOOKUP(B176,'HECVAT - Full | Vendor Response'!A$4:D$320,4,TRUE)</f>
        <v xml:space="preserve">Leepfrog does not disclose this information. </v>
      </c>
      <c r="E176" s="219" t="s">
        <v>60</v>
      </c>
      <c r="F176" s="219" t="s">
        <v>2571</v>
      </c>
      <c r="G176" s="219" t="s">
        <v>2572</v>
      </c>
      <c r="H176" s="212" t="s">
        <v>2573</v>
      </c>
      <c r="I176" s="212" t="s">
        <v>2574</v>
      </c>
      <c r="J176" s="195" t="str">
        <f t="shared" si="15"/>
        <v>TRUE</v>
      </c>
      <c r="K176" s="197">
        <v>1</v>
      </c>
      <c r="L176" s="198" t="s">
        <v>215</v>
      </c>
      <c r="M176" s="199" t="s">
        <v>2122</v>
      </c>
      <c r="N176" s="193" t="str">
        <f>VLOOKUP(B176,'HECVAT - Full | Vendor Response'!A:E,3,FALSE)</f>
        <v>No</v>
      </c>
      <c r="O176" s="193" t="str">
        <f>IF(LEN(VLOOKUP(B176,'Analyst Report'!$A:$I,7,FALSE))= 0,"",VLOOKUP(B176,'Analyst Report'!$A:$I,7,FALSE))</f>
        <v/>
      </c>
      <c r="P176" s="193">
        <f t="shared" si="13"/>
        <v>0</v>
      </c>
      <c r="Q176" s="221">
        <v>25</v>
      </c>
      <c r="R176" s="193">
        <f>IF(LEN(VLOOKUP(B176,'Analyst Report'!$A$31:$I$288,9,FALSE))=0,VLOOKUP(B176,'Analyst Report'!$A$31:$I$288,8,FALSE),VLOOKUP(B176,'Analyst Report'!$A$31:$I$288,9,FALSE))</f>
        <v>25</v>
      </c>
      <c r="S176" s="193">
        <f t="shared" si="17"/>
        <v>25</v>
      </c>
      <c r="T176" s="193">
        <f t="shared" si="14"/>
        <v>0</v>
      </c>
      <c r="U176" s="192" t="s">
        <v>60</v>
      </c>
      <c r="V176" s="192" t="s">
        <v>60</v>
      </c>
      <c r="W176" s="192" t="s">
        <v>60</v>
      </c>
      <c r="X176" s="192" t="s">
        <v>60</v>
      </c>
      <c r="Y176" s="192" t="s">
        <v>60</v>
      </c>
      <c r="Z176" s="192" t="s">
        <v>60</v>
      </c>
      <c r="AA176" s="192" t="s">
        <v>60</v>
      </c>
      <c r="AB176" s="192" t="s">
        <v>60</v>
      </c>
    </row>
    <row r="177" spans="1:28" ht="409.5" x14ac:dyDescent="0.2">
      <c r="A177" s="200">
        <f t="shared" si="16"/>
        <v>160</v>
      </c>
      <c r="B177" s="207" t="s">
        <v>219</v>
      </c>
      <c r="C177" s="207" t="s">
        <v>2575</v>
      </c>
      <c r="D177" s="201" t="str">
        <f>VLOOKUP(B177,'HECVAT - Full | Vendor Response'!A$4:D$320,4,TRUE)</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177" s="219" t="s">
        <v>60</v>
      </c>
      <c r="F177" s="219" t="s">
        <v>2576</v>
      </c>
      <c r="G177" s="219" t="s">
        <v>2577</v>
      </c>
      <c r="H177" s="212" t="s">
        <v>3118</v>
      </c>
      <c r="I177" s="212" t="s">
        <v>2578</v>
      </c>
      <c r="J177" s="195" t="str">
        <f t="shared" si="15"/>
        <v>TRUE</v>
      </c>
      <c r="K177" s="197">
        <v>1</v>
      </c>
      <c r="L177" s="198" t="s">
        <v>215</v>
      </c>
      <c r="M177" s="199" t="s">
        <v>2122</v>
      </c>
      <c r="N177" s="193" t="str">
        <f>VLOOKUP(B177,'HECVAT - Full | Vendor Response'!A:E,3,FALSE)</f>
        <v>Yes</v>
      </c>
      <c r="O177" s="193" t="str">
        <f>IF(LEN(VLOOKUP(B177,'Analyst Report'!$A:$I,7,FALSE))= 0,"",VLOOKUP(B177,'Analyst Report'!$A:$I,7,FALSE))</f>
        <v/>
      </c>
      <c r="P177" s="193">
        <f t="shared" si="13"/>
        <v>1</v>
      </c>
      <c r="Q177" s="221">
        <v>25</v>
      </c>
      <c r="R177" s="193">
        <f>IF(LEN(VLOOKUP(B177,'Analyst Report'!$A$31:$I$288,9,FALSE))=0,VLOOKUP(B177,'Analyst Report'!$A$31:$I$288,8,FALSE),VLOOKUP(B177,'Analyst Report'!$A$31:$I$288,9,FALSE))</f>
        <v>25</v>
      </c>
      <c r="S177" s="193">
        <f t="shared" si="17"/>
        <v>25</v>
      </c>
      <c r="T177" s="193">
        <f t="shared" si="14"/>
        <v>25</v>
      </c>
      <c r="U177" s="192" t="s">
        <v>60</v>
      </c>
      <c r="V177" s="192" t="s">
        <v>60</v>
      </c>
      <c r="W177" s="192" t="s">
        <v>60</v>
      </c>
      <c r="X177" s="192" t="s">
        <v>60</v>
      </c>
      <c r="Y177" s="192" t="s">
        <v>60</v>
      </c>
      <c r="Z177" s="192" t="s">
        <v>60</v>
      </c>
      <c r="AA177" s="192" t="s">
        <v>60</v>
      </c>
      <c r="AB177" s="192" t="s">
        <v>60</v>
      </c>
    </row>
    <row r="178" spans="1:28" ht="171" x14ac:dyDescent="0.2">
      <c r="A178" s="200">
        <f t="shared" si="16"/>
        <v>161</v>
      </c>
      <c r="B178" s="207" t="s">
        <v>220</v>
      </c>
      <c r="C178" s="207" t="s">
        <v>2579</v>
      </c>
      <c r="D178" s="201" t="str">
        <f>VLOOKUP(B178,'HECVAT - Full | Vendor Response'!A$4:D$320,4,TRUE)</f>
        <v xml:space="preserve">CourseLeaf production systems are monitored by a third party intrusion prevention system. </v>
      </c>
      <c r="E178" s="219" t="s">
        <v>60</v>
      </c>
      <c r="F178" s="219" t="s">
        <v>2580</v>
      </c>
      <c r="G178" s="219" t="s">
        <v>2581</v>
      </c>
      <c r="H178" s="212" t="s">
        <v>3119</v>
      </c>
      <c r="I178" s="212" t="s">
        <v>2582</v>
      </c>
      <c r="J178" s="195" t="str">
        <f t="shared" si="15"/>
        <v>FALSE</v>
      </c>
      <c r="K178" s="197">
        <v>1</v>
      </c>
      <c r="L178" s="198" t="s">
        <v>215</v>
      </c>
      <c r="M178" s="199" t="s">
        <v>2122</v>
      </c>
      <c r="N178" s="193" t="str">
        <f>VLOOKUP(B178,'HECVAT - Full | Vendor Response'!A:E,3,FALSE)</f>
        <v>Yes</v>
      </c>
      <c r="O178" s="193" t="str">
        <f>IF(LEN(VLOOKUP(B178,'Analyst Report'!$A:$I,7,FALSE))= 0,"",VLOOKUP(B178,'Analyst Report'!$A:$I,7,FALSE))</f>
        <v/>
      </c>
      <c r="P178" s="193">
        <f t="shared" si="13"/>
        <v>1</v>
      </c>
      <c r="Q178" s="221">
        <v>20</v>
      </c>
      <c r="R178" s="193">
        <f>IF(LEN(VLOOKUP(B178,'Analyst Report'!$A$31:$I$288,9,FALSE))=0,VLOOKUP(B178,'Analyst Report'!$A$31:$I$288,8,FALSE),VLOOKUP(B178,'Analyst Report'!$A$31:$I$288,9,FALSE))</f>
        <v>20</v>
      </c>
      <c r="S178" s="193">
        <f t="shared" si="17"/>
        <v>20</v>
      </c>
      <c r="T178" s="193">
        <f t="shared" si="14"/>
        <v>20</v>
      </c>
      <c r="U178" s="192" t="s">
        <v>60</v>
      </c>
      <c r="V178" s="192" t="s">
        <v>60</v>
      </c>
      <c r="W178" s="192" t="s">
        <v>60</v>
      </c>
      <c r="X178" s="192" t="s">
        <v>60</v>
      </c>
      <c r="Y178" s="192" t="s">
        <v>60</v>
      </c>
      <c r="Z178" s="192" t="s">
        <v>60</v>
      </c>
      <c r="AA178" s="192" t="s">
        <v>60</v>
      </c>
      <c r="AB178" s="192" t="s">
        <v>60</v>
      </c>
    </row>
    <row r="179" spans="1:28" ht="171" x14ac:dyDescent="0.2">
      <c r="A179" s="200">
        <f t="shared" si="16"/>
        <v>162</v>
      </c>
      <c r="B179" s="207" t="s">
        <v>221</v>
      </c>
      <c r="C179" s="207" t="s">
        <v>2583</v>
      </c>
      <c r="D179" s="201" t="str">
        <f>VLOOKUP(B179,'HECVAT - Full | Vendor Response'!A$4:D$320,4,TRUE)</f>
        <v>Yes, we provide host-based intrusion detection and prevention on our servers and workstations.</v>
      </c>
      <c r="E179" s="219" t="s">
        <v>60</v>
      </c>
      <c r="F179" s="219" t="s">
        <v>2584</v>
      </c>
      <c r="G179" s="219" t="s">
        <v>2585</v>
      </c>
      <c r="H179" s="212" t="s">
        <v>3118</v>
      </c>
      <c r="I179" s="212" t="s">
        <v>2586</v>
      </c>
      <c r="J179" s="195" t="str">
        <f t="shared" si="15"/>
        <v>TRUE</v>
      </c>
      <c r="K179" s="197">
        <v>1</v>
      </c>
      <c r="L179" s="198" t="s">
        <v>215</v>
      </c>
      <c r="M179" s="199" t="s">
        <v>2122</v>
      </c>
      <c r="N179" s="193" t="str">
        <f>VLOOKUP(B179,'HECVAT - Full | Vendor Response'!A:E,3,FALSE)</f>
        <v>Yes</v>
      </c>
      <c r="O179" s="193" t="str">
        <f>IF(LEN(VLOOKUP(B179,'Analyst Report'!$A:$I,7,FALSE))= 0,"",VLOOKUP(B179,'Analyst Report'!$A:$I,7,FALSE))</f>
        <v/>
      </c>
      <c r="P179" s="193">
        <f t="shared" si="13"/>
        <v>1</v>
      </c>
      <c r="Q179" s="221">
        <v>25</v>
      </c>
      <c r="R179" s="193">
        <f>IF(LEN(VLOOKUP(B179,'Analyst Report'!$A$31:$I$288,9,FALSE))=0,VLOOKUP(B179,'Analyst Report'!$A$31:$I$288,8,FALSE),VLOOKUP(B179,'Analyst Report'!$A$31:$I$288,9,FALSE))</f>
        <v>25</v>
      </c>
      <c r="S179" s="193">
        <f t="shared" si="17"/>
        <v>25</v>
      </c>
      <c r="T179" s="193">
        <f t="shared" si="14"/>
        <v>25</v>
      </c>
      <c r="U179" s="192" t="s">
        <v>60</v>
      </c>
      <c r="V179" s="192" t="s">
        <v>60</v>
      </c>
      <c r="W179" s="192" t="s">
        <v>60</v>
      </c>
      <c r="X179" s="192" t="s">
        <v>60</v>
      </c>
      <c r="Y179" s="192" t="s">
        <v>60</v>
      </c>
      <c r="Z179" s="192" t="s">
        <v>60</v>
      </c>
      <c r="AA179" s="192" t="s">
        <v>60</v>
      </c>
      <c r="AB179" s="192" t="s">
        <v>60</v>
      </c>
    </row>
    <row r="180" spans="1:28" ht="171" x14ac:dyDescent="0.2">
      <c r="A180" s="200">
        <f t="shared" si="16"/>
        <v>163</v>
      </c>
      <c r="B180" s="207" t="s">
        <v>222</v>
      </c>
      <c r="C180" s="207" t="s">
        <v>2587</v>
      </c>
      <c r="D180" s="201" t="str">
        <f>VLOOKUP(B180,'HECVAT - Full | Vendor Response'!A$4:D$320,4,TRUE)</f>
        <v>Yes, we provide host-based intrusion detection and prevention on our servers and workstations.</v>
      </c>
      <c r="E180" s="219" t="s">
        <v>60</v>
      </c>
      <c r="F180" s="219" t="s">
        <v>2588</v>
      </c>
      <c r="G180" s="219" t="s">
        <v>2589</v>
      </c>
      <c r="H180" s="212" t="s">
        <v>3119</v>
      </c>
      <c r="I180" s="212" t="s">
        <v>2590</v>
      </c>
      <c r="J180" s="195" t="str">
        <f t="shared" si="15"/>
        <v>FALSE</v>
      </c>
      <c r="K180" s="197">
        <v>1</v>
      </c>
      <c r="L180" s="198" t="s">
        <v>215</v>
      </c>
      <c r="M180" s="199" t="s">
        <v>2122</v>
      </c>
      <c r="N180" s="193" t="str">
        <f>VLOOKUP(B180,'HECVAT - Full | Vendor Response'!A:E,3,FALSE)</f>
        <v>Yes</v>
      </c>
      <c r="O180" s="193" t="str">
        <f>IF(LEN(VLOOKUP(B180,'Analyst Report'!$A:$I,7,FALSE))= 0,"",VLOOKUP(B180,'Analyst Report'!$A:$I,7,FALSE))</f>
        <v/>
      </c>
      <c r="P180" s="193">
        <f t="shared" si="13"/>
        <v>1</v>
      </c>
      <c r="Q180" s="221">
        <v>20</v>
      </c>
      <c r="R180" s="193">
        <f>IF(LEN(VLOOKUP(B180,'Analyst Report'!$A$31:$I$288,9,FALSE))=0,VLOOKUP(B180,'Analyst Report'!$A$31:$I$288,8,FALSE),VLOOKUP(B180,'Analyst Report'!$A$31:$I$288,9,FALSE))</f>
        <v>20</v>
      </c>
      <c r="S180" s="193">
        <f t="shared" si="17"/>
        <v>20</v>
      </c>
      <c r="T180" s="193">
        <f t="shared" si="14"/>
        <v>20</v>
      </c>
      <c r="U180" s="192" t="s">
        <v>60</v>
      </c>
      <c r="V180" s="192" t="s">
        <v>60</v>
      </c>
      <c r="W180" s="192" t="s">
        <v>60</v>
      </c>
      <c r="X180" s="192" t="s">
        <v>60</v>
      </c>
      <c r="Y180" s="192" t="s">
        <v>60</v>
      </c>
      <c r="Z180" s="192" t="s">
        <v>60</v>
      </c>
      <c r="AA180" s="192" t="s">
        <v>60</v>
      </c>
      <c r="AB180" s="192" t="s">
        <v>60</v>
      </c>
    </row>
    <row r="181" spans="1:28" ht="142.5" x14ac:dyDescent="0.2">
      <c r="A181" s="200">
        <f t="shared" si="16"/>
        <v>164</v>
      </c>
      <c r="B181" s="207" t="s">
        <v>223</v>
      </c>
      <c r="C181" s="207" t="s">
        <v>2591</v>
      </c>
      <c r="D181" s="201" t="str">
        <f>VLOOKUP(B181,'HECVAT - Full | Vendor Response'!A$4:D$320,4,TRUE)</f>
        <v xml:space="preserve">We welcome further discussion if this is a requirement by the institution. </v>
      </c>
      <c r="E181" s="219" t="s">
        <v>60</v>
      </c>
      <c r="F181" s="219" t="s">
        <v>2592</v>
      </c>
      <c r="G181" s="219" t="s">
        <v>2593</v>
      </c>
      <c r="H181" s="212" t="s">
        <v>2594</v>
      </c>
      <c r="I181" s="212" t="s">
        <v>2595</v>
      </c>
      <c r="J181" s="195" t="str">
        <f t="shared" si="15"/>
        <v>FALSE</v>
      </c>
      <c r="K181" s="197">
        <v>1</v>
      </c>
      <c r="L181" s="198" t="s">
        <v>215</v>
      </c>
      <c r="M181" s="199" t="s">
        <v>2122</v>
      </c>
      <c r="N181" s="193" t="str">
        <f>VLOOKUP(B181,'HECVAT - Full | Vendor Response'!A:E,3,FALSE)</f>
        <v>No</v>
      </c>
      <c r="O181" s="193" t="str">
        <f>IF(LEN(VLOOKUP(B181,'Analyst Report'!$A:$I,7,FALSE))= 0,"",VLOOKUP(B181,'Analyst Report'!$A:$I,7,FALSE))</f>
        <v/>
      </c>
      <c r="P181" s="193">
        <f t="shared" si="13"/>
        <v>0</v>
      </c>
      <c r="Q181" s="221">
        <v>20</v>
      </c>
      <c r="R181" s="193">
        <f>IF(LEN(VLOOKUP(B181,'Analyst Report'!$A$31:$I$288,9,FALSE))=0,VLOOKUP(B181,'Analyst Report'!$A$31:$I$288,8,FALSE),VLOOKUP(B181,'Analyst Report'!$A$31:$I$288,9,FALSE))</f>
        <v>20</v>
      </c>
      <c r="S181" s="193">
        <f t="shared" si="17"/>
        <v>20</v>
      </c>
      <c r="T181" s="193">
        <f t="shared" si="14"/>
        <v>0</v>
      </c>
      <c r="U181" s="192" t="s">
        <v>60</v>
      </c>
      <c r="V181" s="192" t="s">
        <v>60</v>
      </c>
      <c r="W181" s="192" t="s">
        <v>60</v>
      </c>
      <c r="X181" s="192" t="s">
        <v>60</v>
      </c>
      <c r="Y181" s="192" t="s">
        <v>60</v>
      </c>
      <c r="Z181" s="192" t="s">
        <v>60</v>
      </c>
      <c r="AA181" s="192" t="s">
        <v>60</v>
      </c>
      <c r="AB181" s="192" t="s">
        <v>60</v>
      </c>
    </row>
    <row r="182" spans="1:28" ht="409.5" x14ac:dyDescent="0.2">
      <c r="A182" s="200">
        <f t="shared" si="16"/>
        <v>165</v>
      </c>
      <c r="B182" s="207" t="s">
        <v>224</v>
      </c>
      <c r="C182" s="207" t="s">
        <v>3120</v>
      </c>
      <c r="D182" s="201" t="str">
        <f>VLOOKUP(B182,'HECVAT - Full | Vendor Response'!A$4:D$320,4,TRUE)</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182" s="219" t="s">
        <v>60</v>
      </c>
      <c r="F182" s="219" t="s">
        <v>3121</v>
      </c>
      <c r="G182" s="219" t="s">
        <v>2596</v>
      </c>
      <c r="H182" s="212" t="s">
        <v>2597</v>
      </c>
      <c r="I182" s="212" t="s">
        <v>3122</v>
      </c>
      <c r="J182" s="195" t="str">
        <f t="shared" si="15"/>
        <v>FALSE</v>
      </c>
      <c r="K182" s="197">
        <v>1</v>
      </c>
      <c r="L182" s="198" t="s">
        <v>215</v>
      </c>
      <c r="M182" s="199" t="s">
        <v>2122</v>
      </c>
      <c r="N182" s="193" t="str">
        <f>VLOOKUP(B182,'HECVAT - Full | Vendor Response'!A:E,3,FALSE)</f>
        <v>Yes</v>
      </c>
      <c r="O182" s="193" t="str">
        <f>IF(LEN(VLOOKUP(B182,'Analyst Report'!$A:$I,7,FALSE))= 0,"",VLOOKUP(B182,'Analyst Report'!$A:$I,7,FALSE))</f>
        <v/>
      </c>
      <c r="P182" s="193">
        <f t="shared" si="13"/>
        <v>1</v>
      </c>
      <c r="Q182" s="221">
        <v>15</v>
      </c>
      <c r="R182" s="193">
        <f>IF(LEN(VLOOKUP(B182,'Analyst Report'!$A$31:$I$288,9,FALSE))=0,VLOOKUP(B182,'Analyst Report'!$A$31:$I$288,8,FALSE),VLOOKUP(B182,'Analyst Report'!$A$31:$I$288,9,FALSE))</f>
        <v>15</v>
      </c>
      <c r="S182" s="193">
        <f t="shared" si="17"/>
        <v>15</v>
      </c>
      <c r="T182" s="193">
        <f t="shared" si="14"/>
        <v>15</v>
      </c>
      <c r="U182" s="192" t="s">
        <v>60</v>
      </c>
      <c r="V182" s="192" t="s">
        <v>60</v>
      </c>
      <c r="W182" s="192" t="s">
        <v>60</v>
      </c>
      <c r="X182" s="192" t="s">
        <v>60</v>
      </c>
      <c r="Y182" s="192" t="s">
        <v>60</v>
      </c>
      <c r="Z182" s="192" t="s">
        <v>60</v>
      </c>
      <c r="AA182" s="192" t="s">
        <v>60</v>
      </c>
      <c r="AB182" s="192" t="s">
        <v>60</v>
      </c>
    </row>
    <row r="183" spans="1:28" ht="142.5" x14ac:dyDescent="0.2">
      <c r="A183" s="200">
        <f t="shared" si="16"/>
        <v>166</v>
      </c>
      <c r="B183" s="207" t="s">
        <v>225</v>
      </c>
      <c r="C183" s="207" t="s">
        <v>2598</v>
      </c>
      <c r="D183" s="201" t="str">
        <f>VLOOKUP(B183,'HECVAT - Full | Vendor Response'!A$4:D$320,4,TRUE)</f>
        <v xml:space="preserve">Intrusion monitoring is performed internally. </v>
      </c>
      <c r="E183" s="219" t="s">
        <v>2599</v>
      </c>
      <c r="F183" s="219"/>
      <c r="G183" s="219"/>
      <c r="H183" s="212" t="s">
        <v>2600</v>
      </c>
      <c r="I183" s="212" t="s">
        <v>2601</v>
      </c>
      <c r="J183" s="195" t="str">
        <f t="shared" si="15"/>
        <v>FALSE</v>
      </c>
      <c r="K183" s="197">
        <v>1</v>
      </c>
      <c r="L183" s="198" t="s">
        <v>215</v>
      </c>
      <c r="M183" s="199" t="s">
        <v>2122</v>
      </c>
      <c r="N183" s="193" t="str">
        <f>VLOOKUP(B183,'HECVAT - Full | Vendor Response'!A:E,3,FALSE)</f>
        <v>Yes</v>
      </c>
      <c r="O183" s="193" t="str">
        <f>IF(LEN(VLOOKUP(B183,'Analyst Report'!$A:$I,7,FALSE))= 0,"",VLOOKUP(B183,'Analyst Report'!$A:$I,7,FALSE))</f>
        <v/>
      </c>
      <c r="P183" s="193">
        <f t="shared" si="13"/>
        <v>1</v>
      </c>
      <c r="Q183" s="221">
        <v>20</v>
      </c>
      <c r="R183" s="193">
        <f>IF(LEN(VLOOKUP(B183,'Analyst Report'!$A$31:$I$288,9,FALSE))=0,VLOOKUP(B183,'Analyst Report'!$A$31:$I$288,8,FALSE),VLOOKUP(B183,'Analyst Report'!$A$31:$I$288,9,FALSE))</f>
        <v>20</v>
      </c>
      <c r="S183" s="193">
        <f t="shared" si="17"/>
        <v>20</v>
      </c>
      <c r="T183" s="193">
        <f t="shared" si="14"/>
        <v>20</v>
      </c>
      <c r="U183" s="192" t="s">
        <v>60</v>
      </c>
      <c r="V183" s="192" t="s">
        <v>60</v>
      </c>
      <c r="W183" s="192" t="s">
        <v>60</v>
      </c>
      <c r="X183" s="192" t="s">
        <v>60</v>
      </c>
      <c r="Y183" s="192" t="s">
        <v>60</v>
      </c>
      <c r="Z183" s="192" t="s">
        <v>60</v>
      </c>
      <c r="AA183" s="192" t="s">
        <v>60</v>
      </c>
      <c r="AB183" s="192" t="s">
        <v>60</v>
      </c>
    </row>
    <row r="184" spans="1:28" ht="213.75" x14ac:dyDescent="0.2">
      <c r="A184" s="200">
        <f t="shared" si="16"/>
        <v>167</v>
      </c>
      <c r="B184" s="207" t="s">
        <v>226</v>
      </c>
      <c r="C184" s="207" t="s">
        <v>2602</v>
      </c>
      <c r="D184" s="201" t="str">
        <f>VLOOKUP(B184,'HECVAT - Full | Vendor Response'!A$4:D$320,4,TRUE)</f>
        <v xml:space="preserve">All changes are logged. Leepfrog does not disclose this information. </v>
      </c>
      <c r="E184" s="219" t="s">
        <v>60</v>
      </c>
      <c r="F184" s="219" t="s">
        <v>3123</v>
      </c>
      <c r="G184" s="219" t="s">
        <v>2603</v>
      </c>
      <c r="H184" s="212" t="s">
        <v>2604</v>
      </c>
      <c r="I184" s="212" t="s">
        <v>3124</v>
      </c>
      <c r="J184" s="195" t="str">
        <f t="shared" si="15"/>
        <v>TRUE</v>
      </c>
      <c r="K184" s="197">
        <v>1</v>
      </c>
      <c r="L184" s="198" t="s">
        <v>215</v>
      </c>
      <c r="M184" s="199" t="s">
        <v>2122</v>
      </c>
      <c r="N184" s="193" t="str">
        <f>VLOOKUP(B184,'HECVAT - Full | Vendor Response'!A:E,3,FALSE)</f>
        <v>Yes</v>
      </c>
      <c r="O184" s="193" t="str">
        <f>IF(LEN(VLOOKUP(B184,'Analyst Report'!$A:$I,7,FALSE))= 0,"",VLOOKUP(B184,'Analyst Report'!$A:$I,7,FALSE))</f>
        <v/>
      </c>
      <c r="P184" s="193">
        <f t="shared" si="13"/>
        <v>1</v>
      </c>
      <c r="Q184" s="221">
        <v>25</v>
      </c>
      <c r="R184" s="193">
        <f>IF(LEN(VLOOKUP(B184,'Analyst Report'!$A$31:$I$288,9,FALSE))=0,VLOOKUP(B184,'Analyst Report'!$A$31:$I$288,8,FALSE),VLOOKUP(B184,'Analyst Report'!$A$31:$I$288,9,FALSE))</f>
        <v>25</v>
      </c>
      <c r="S184" s="193">
        <f t="shared" si="17"/>
        <v>25</v>
      </c>
      <c r="T184" s="193">
        <f t="shared" si="14"/>
        <v>25</v>
      </c>
      <c r="U184" s="192" t="s">
        <v>60</v>
      </c>
      <c r="V184" s="192" t="s">
        <v>60</v>
      </c>
      <c r="W184" s="192" t="s">
        <v>60</v>
      </c>
      <c r="X184" s="192" t="s">
        <v>60</v>
      </c>
      <c r="Y184" s="192" t="s">
        <v>60</v>
      </c>
      <c r="Z184" s="192" t="s">
        <v>60</v>
      </c>
      <c r="AA184" s="192" t="s">
        <v>60</v>
      </c>
      <c r="AB184" s="192" t="s">
        <v>60</v>
      </c>
    </row>
    <row r="185" spans="1:28" ht="213.75" x14ac:dyDescent="0.2">
      <c r="A185" s="200">
        <f t="shared" si="16"/>
        <v>168</v>
      </c>
      <c r="B185" s="207" t="s">
        <v>228</v>
      </c>
      <c r="C185" s="207" t="s">
        <v>2605</v>
      </c>
      <c r="D185" s="201" t="str">
        <f>VLOOKUP(B185,'HECVAT - Full | Vendor Response'!A$4:D$320,4,TRUE)</f>
        <v>see CourseLeaf Data Security - AWS.pdf</v>
      </c>
      <c r="E185" s="196" t="s">
        <v>60</v>
      </c>
      <c r="F185" s="196" t="s">
        <v>2606</v>
      </c>
      <c r="G185" s="196" t="s">
        <v>3125</v>
      </c>
      <c r="H185" s="208" t="s">
        <v>3126</v>
      </c>
      <c r="I185" s="208" t="s">
        <v>2607</v>
      </c>
      <c r="J185" s="195" t="str">
        <f t="shared" ref="J185:J234" si="19">IF(S185&gt;20,"TRUE","FALSE")</f>
        <v>FALSE</v>
      </c>
      <c r="K185" s="204">
        <v>1</v>
      </c>
      <c r="L185" s="195" t="s">
        <v>227</v>
      </c>
      <c r="M185" s="193" t="s">
        <v>2122</v>
      </c>
      <c r="N185" s="193" t="str">
        <f>VLOOKUP(B185,'HECVAT - Full | Vendor Response'!A:E,3,FALSE)</f>
        <v>Yes</v>
      </c>
      <c r="O185" s="193" t="str">
        <f>IF(LEN(VLOOKUP(B185,'Analyst Report'!$A:$I,7,FALSE))= 0,"",VLOOKUP(B185,'Analyst Report'!$A:$I,7,FALSE))</f>
        <v/>
      </c>
      <c r="P185" s="193">
        <f t="shared" ref="P185:P226" si="20">IF((O185=""),(IF(ISNUMBER(FIND(M185,N185)), 1, 0)),(IF(ISNUMBER(FIND(M185,O185)), 1, 0)))</f>
        <v>1</v>
      </c>
      <c r="Q185" s="193">
        <v>20</v>
      </c>
      <c r="R185" s="193">
        <f>IF(LEN(VLOOKUP(B185,'Analyst Report'!$A$31:$I$288,9,FALSE))=0,VLOOKUP(B185,'Analyst Report'!$A$31:$I$288,8,FALSE),VLOOKUP(B185,'Analyst Report'!$A$31:$I$288,9,FALSE))</f>
        <v>20</v>
      </c>
      <c r="S185" s="193">
        <f t="shared" si="17"/>
        <v>20</v>
      </c>
      <c r="T185" s="193">
        <f t="shared" ref="T185:T226" si="21">P185*S185</f>
        <v>20</v>
      </c>
      <c r="U185" s="192" t="s">
        <v>60</v>
      </c>
      <c r="V185" s="192" t="s">
        <v>60</v>
      </c>
      <c r="W185" s="192" t="s">
        <v>60</v>
      </c>
      <c r="X185" s="192" t="s">
        <v>60</v>
      </c>
      <c r="Y185" s="192" t="s">
        <v>60</v>
      </c>
      <c r="Z185" s="192" t="s">
        <v>60</v>
      </c>
      <c r="AA185" s="192" t="s">
        <v>60</v>
      </c>
      <c r="AB185" s="192" t="s">
        <v>60</v>
      </c>
    </row>
    <row r="186" spans="1:28" ht="156.75" x14ac:dyDescent="0.2">
      <c r="A186" s="200">
        <f t="shared" si="16"/>
        <v>169</v>
      </c>
      <c r="B186" s="207" t="s">
        <v>229</v>
      </c>
      <c r="C186" s="207" t="s">
        <v>2608</v>
      </c>
      <c r="D186" s="201" t="str">
        <f>VLOOKUP(B186,'HECVAT - Full | Vendor Response'!A$4:D$320,4,TRUE)</f>
        <v>Leepfrog follows internal change control guidelines and management practices for our systems, networks, and applications. We install all security patches which apply to our system when they come out.</v>
      </c>
      <c r="E186" s="219" t="s">
        <v>60</v>
      </c>
      <c r="F186" s="219"/>
      <c r="G186" s="219"/>
      <c r="H186" s="212" t="s">
        <v>2609</v>
      </c>
      <c r="I186" s="212" t="s">
        <v>3127</v>
      </c>
      <c r="J186" s="195" t="str">
        <f t="shared" si="19"/>
        <v>TRUE</v>
      </c>
      <c r="K186" s="204">
        <v>1</v>
      </c>
      <c r="L186" s="195" t="s">
        <v>227</v>
      </c>
      <c r="M186" s="193" t="s">
        <v>2122</v>
      </c>
      <c r="N186" s="193" t="str">
        <f>VLOOKUP(B186,'HECVAT - Full | Vendor Response'!A:E,3,FALSE)</f>
        <v>Yes</v>
      </c>
      <c r="O186" s="193" t="str">
        <f>IF(LEN(VLOOKUP(B186,'Analyst Report'!$A:$I,7,FALSE))= 0,"",VLOOKUP(B186,'Analyst Report'!$A:$I,7,FALSE))</f>
        <v/>
      </c>
      <c r="P186" s="193">
        <f t="shared" si="20"/>
        <v>1</v>
      </c>
      <c r="Q186" s="193">
        <v>25</v>
      </c>
      <c r="R186" s="193">
        <f>IF(LEN(VLOOKUP(B186,'Analyst Report'!$A$31:$I$288,9,FALSE))=0,VLOOKUP(B186,'Analyst Report'!$A$31:$I$288,8,FALSE),VLOOKUP(B186,'Analyst Report'!$A$31:$I$288,9,FALSE))</f>
        <v>25</v>
      </c>
      <c r="S186" s="193">
        <f t="shared" si="17"/>
        <v>25</v>
      </c>
      <c r="T186" s="193">
        <f t="shared" si="21"/>
        <v>25</v>
      </c>
      <c r="U186" s="192" t="s">
        <v>60</v>
      </c>
      <c r="V186" s="192" t="s">
        <v>60</v>
      </c>
      <c r="W186" s="192" t="s">
        <v>60</v>
      </c>
      <c r="X186" s="192" t="s">
        <v>60</v>
      </c>
      <c r="Y186" s="192" t="s">
        <v>60</v>
      </c>
      <c r="Z186" s="192" t="s">
        <v>60</v>
      </c>
      <c r="AA186" s="192" t="s">
        <v>60</v>
      </c>
      <c r="AB186" s="192" t="s">
        <v>60</v>
      </c>
    </row>
    <row r="187" spans="1:28" ht="171" x14ac:dyDescent="0.2">
      <c r="A187" s="200">
        <f t="shared" si="16"/>
        <v>170</v>
      </c>
      <c r="B187" s="207" t="s">
        <v>230</v>
      </c>
      <c r="C187" s="207" t="s">
        <v>2610</v>
      </c>
      <c r="D187" s="201" t="str">
        <f>VLOOKUP(B187,'HECVAT - Full | Vendor Response'!A$4:D$320,4,TRUE)</f>
        <v>Yes, any requirement for encryption will be met using open standards cryptographic algorithms.</v>
      </c>
      <c r="E187" s="219" t="s">
        <v>60</v>
      </c>
      <c r="F187" s="219"/>
      <c r="G187" s="219"/>
      <c r="H187" s="212" t="s">
        <v>3128</v>
      </c>
      <c r="I187" s="212" t="s">
        <v>2432</v>
      </c>
      <c r="J187" s="195" t="str">
        <f t="shared" si="19"/>
        <v>FALSE</v>
      </c>
      <c r="K187" s="204">
        <v>1</v>
      </c>
      <c r="L187" s="195" t="s">
        <v>227</v>
      </c>
      <c r="M187" s="193" t="s">
        <v>2122</v>
      </c>
      <c r="N187" s="193" t="str">
        <f>VLOOKUP(B187,'HECVAT - Full | Vendor Response'!A:E,3,FALSE)</f>
        <v>Yes</v>
      </c>
      <c r="O187" s="193" t="str">
        <f>IF(LEN(VLOOKUP(B187,'Analyst Report'!$A:$I,7,FALSE))= 0,"",VLOOKUP(B187,'Analyst Report'!$A:$I,7,FALSE))</f>
        <v/>
      </c>
      <c r="P187" s="193">
        <f t="shared" si="20"/>
        <v>1</v>
      </c>
      <c r="Q187" s="193">
        <v>20</v>
      </c>
      <c r="R187" s="193">
        <f>IF(LEN(VLOOKUP(B187,'Analyst Report'!$A$31:$I$288,9,FALSE))=0,VLOOKUP(B187,'Analyst Report'!$A$31:$I$288,8,FALSE),VLOOKUP(B187,'Analyst Report'!$A$31:$I$288,9,FALSE))</f>
        <v>20</v>
      </c>
      <c r="S187" s="193">
        <f t="shared" si="17"/>
        <v>20</v>
      </c>
      <c r="T187" s="193">
        <f t="shared" si="21"/>
        <v>20</v>
      </c>
      <c r="U187" s="192" t="s">
        <v>60</v>
      </c>
      <c r="V187" s="192" t="s">
        <v>60</v>
      </c>
      <c r="W187" s="192" t="s">
        <v>60</v>
      </c>
      <c r="X187" s="192" t="s">
        <v>60</v>
      </c>
      <c r="Y187" s="192" t="s">
        <v>60</v>
      </c>
      <c r="Z187" s="192" t="s">
        <v>60</v>
      </c>
      <c r="AA187" s="192" t="s">
        <v>60</v>
      </c>
      <c r="AB187" s="192" t="s">
        <v>60</v>
      </c>
    </row>
    <row r="188" spans="1:28" ht="199.5" x14ac:dyDescent="0.2">
      <c r="A188" s="200">
        <f t="shared" si="16"/>
        <v>171</v>
      </c>
      <c r="B188" s="207" t="s">
        <v>231</v>
      </c>
      <c r="C188" s="207" t="s">
        <v>2611</v>
      </c>
      <c r="D188" s="201" t="str">
        <f>VLOOKUP(B188,'HECVAT - Full | Vendor Response'!A$4:D$320,4,TRUE)</f>
        <v>Under the direction of the Director of Information Technology, information security measures are coordinated with the Director of Engineering, Software Development Managers and the development team and enforced during all phases of the system development life cycle.</v>
      </c>
      <c r="E188" s="196" t="s">
        <v>60</v>
      </c>
      <c r="F188" s="196" t="s">
        <v>2612</v>
      </c>
      <c r="G188" s="196" t="s">
        <v>2613</v>
      </c>
      <c r="H188" s="208" t="s">
        <v>2277</v>
      </c>
      <c r="I188" s="208" t="s">
        <v>2278</v>
      </c>
      <c r="J188" s="195" t="str">
        <f t="shared" si="19"/>
        <v>FALSE</v>
      </c>
      <c r="K188" s="204">
        <v>1</v>
      </c>
      <c r="L188" s="195" t="s">
        <v>227</v>
      </c>
      <c r="M188" s="193" t="s">
        <v>2122</v>
      </c>
      <c r="N188" s="193" t="str">
        <f>VLOOKUP(B188,'HECVAT - Full | Vendor Response'!A:E,3,FALSE)</f>
        <v>Yes</v>
      </c>
      <c r="O188" s="193" t="str">
        <f>IF(LEN(VLOOKUP(B188,'Analyst Report'!$A:$I,7,FALSE))= 0,"",VLOOKUP(B188,'Analyst Report'!$A:$I,7,FALSE))</f>
        <v/>
      </c>
      <c r="P188" s="193">
        <f t="shared" si="20"/>
        <v>1</v>
      </c>
      <c r="Q188" s="193">
        <v>15</v>
      </c>
      <c r="R188" s="193">
        <f>IF(LEN(VLOOKUP(B188,'Analyst Report'!$A$31:$I$288,9,FALSE))=0,VLOOKUP(B188,'Analyst Report'!$A$31:$I$288,8,FALSE),VLOOKUP(B188,'Analyst Report'!$A$31:$I$288,9,FALSE))</f>
        <v>15</v>
      </c>
      <c r="S188" s="193">
        <f t="shared" si="17"/>
        <v>15</v>
      </c>
      <c r="T188" s="193">
        <f t="shared" si="21"/>
        <v>15</v>
      </c>
      <c r="U188" s="192" t="s">
        <v>60</v>
      </c>
      <c r="V188" s="192" t="s">
        <v>60</v>
      </c>
      <c r="W188" s="192" t="s">
        <v>60</v>
      </c>
      <c r="X188" s="192" t="s">
        <v>60</v>
      </c>
      <c r="Y188" s="192" t="s">
        <v>60</v>
      </c>
      <c r="Z188" s="192" t="s">
        <v>60</v>
      </c>
      <c r="AA188" s="192" t="s">
        <v>60</v>
      </c>
      <c r="AB188" s="192" t="s">
        <v>60</v>
      </c>
    </row>
    <row r="189" spans="1:28" ht="384.75" x14ac:dyDescent="0.2">
      <c r="A189" s="200">
        <f t="shared" si="16"/>
        <v>172</v>
      </c>
      <c r="B189" s="207" t="s">
        <v>232</v>
      </c>
      <c r="C189" s="207" t="s">
        <v>2614</v>
      </c>
      <c r="D189" s="201" t="str">
        <f>VLOOKUP(B189,'HECVAT - Full | Vendor Response'!A$4:D$320,4,TRUE)</f>
        <v>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v>
      </c>
      <c r="E189" s="219" t="s">
        <v>60</v>
      </c>
      <c r="F189" s="219" t="s">
        <v>2615</v>
      </c>
      <c r="G189" s="219" t="s">
        <v>3129</v>
      </c>
      <c r="H189" s="212" t="s">
        <v>2616</v>
      </c>
      <c r="I189" s="212" t="s">
        <v>3130</v>
      </c>
      <c r="J189" s="195" t="str">
        <f t="shared" si="19"/>
        <v>FALSE</v>
      </c>
      <c r="K189" s="204">
        <v>1</v>
      </c>
      <c r="L189" s="195" t="s">
        <v>227</v>
      </c>
      <c r="M189" s="193" t="s">
        <v>2122</v>
      </c>
      <c r="N189" s="193" t="str">
        <f>VLOOKUP(B189,'HECVAT - Full | Vendor Response'!A:E,3,FALSE)</f>
        <v>Yes</v>
      </c>
      <c r="O189" s="193" t="str">
        <f>IF(LEN(VLOOKUP(B189,'Analyst Report'!$A:$I,7,FALSE))= 0,"",VLOOKUP(B189,'Analyst Report'!$A:$I,7,FALSE))</f>
        <v/>
      </c>
      <c r="P189" s="193">
        <f t="shared" si="20"/>
        <v>1</v>
      </c>
      <c r="Q189" s="193">
        <v>20</v>
      </c>
      <c r="R189" s="193">
        <f>IF(LEN(VLOOKUP(B189,'Analyst Report'!$A$31:$I$288,9,FALSE))=0,VLOOKUP(B189,'Analyst Report'!$A$31:$I$288,8,FALSE),VLOOKUP(B189,'Analyst Report'!$A$31:$I$288,9,FALSE))</f>
        <v>20</v>
      </c>
      <c r="S189" s="193">
        <f t="shared" si="17"/>
        <v>20</v>
      </c>
      <c r="T189" s="193">
        <f t="shared" si="21"/>
        <v>20</v>
      </c>
      <c r="U189" s="192" t="s">
        <v>60</v>
      </c>
      <c r="V189" s="192" t="s">
        <v>60</v>
      </c>
      <c r="W189" s="192" t="s">
        <v>60</v>
      </c>
      <c r="X189" s="192" t="s">
        <v>60</v>
      </c>
      <c r="Y189" s="192" t="s">
        <v>60</v>
      </c>
      <c r="Z189" s="192" t="s">
        <v>60</v>
      </c>
      <c r="AA189" s="192" t="s">
        <v>60</v>
      </c>
      <c r="AB189" s="192" t="s">
        <v>60</v>
      </c>
    </row>
    <row r="190" spans="1:28" ht="128.25" x14ac:dyDescent="0.2">
      <c r="A190" s="200">
        <f t="shared" si="16"/>
        <v>173</v>
      </c>
      <c r="B190" s="207" t="s">
        <v>233</v>
      </c>
      <c r="C190" s="207" t="s">
        <v>2617</v>
      </c>
      <c r="D190" s="201" t="str">
        <f>VLOOKUP(B190,'HECVAT - Full | Vendor Response'!A$4:D$320,4,TRUE)</f>
        <v xml:space="preserve">Impacted clients are notified via email and phone within a 24 hour window, likely much sooner. </v>
      </c>
      <c r="E190" s="219" t="s">
        <v>60</v>
      </c>
      <c r="F190" s="219" t="s">
        <v>2618</v>
      </c>
      <c r="G190" s="219" t="s">
        <v>3131</v>
      </c>
      <c r="H190" s="212" t="s">
        <v>2619</v>
      </c>
      <c r="I190" s="212" t="s">
        <v>3132</v>
      </c>
      <c r="J190" s="195" t="str">
        <f t="shared" si="19"/>
        <v>FALSE</v>
      </c>
      <c r="K190" s="204">
        <v>1</v>
      </c>
      <c r="L190" s="195" t="s">
        <v>227</v>
      </c>
      <c r="M190" s="193" t="s">
        <v>2122</v>
      </c>
      <c r="N190" s="193" t="str">
        <f>VLOOKUP(B190,'HECVAT - Full | Vendor Response'!A:E,3,FALSE)</f>
        <v>Yes</v>
      </c>
      <c r="O190" s="193" t="str">
        <f>IF(LEN(VLOOKUP(B190,'Analyst Report'!$A:$I,7,FALSE))= 0,"",VLOOKUP(B190,'Analyst Report'!$A:$I,7,FALSE))</f>
        <v/>
      </c>
      <c r="P190" s="193">
        <f t="shared" si="20"/>
        <v>1</v>
      </c>
      <c r="Q190" s="193">
        <v>15</v>
      </c>
      <c r="R190" s="193">
        <f>IF(LEN(VLOOKUP(B190,'Analyst Report'!$A$31:$I$288,9,FALSE))=0,VLOOKUP(B190,'Analyst Report'!$A$31:$I$288,8,FALSE),VLOOKUP(B190,'Analyst Report'!$A$31:$I$288,9,FALSE))</f>
        <v>15</v>
      </c>
      <c r="S190" s="193">
        <f t="shared" si="17"/>
        <v>15</v>
      </c>
      <c r="T190" s="193">
        <f t="shared" si="21"/>
        <v>15</v>
      </c>
      <c r="U190" s="192" t="s">
        <v>60</v>
      </c>
      <c r="V190" s="192" t="s">
        <v>60</v>
      </c>
      <c r="W190" s="192" t="s">
        <v>60</v>
      </c>
      <c r="X190" s="192" t="s">
        <v>60</v>
      </c>
      <c r="Y190" s="192" t="s">
        <v>60</v>
      </c>
      <c r="Z190" s="192" t="s">
        <v>60</v>
      </c>
      <c r="AA190" s="192" t="s">
        <v>60</v>
      </c>
      <c r="AB190" s="192" t="s">
        <v>60</v>
      </c>
    </row>
    <row r="191" spans="1:28" ht="114" x14ac:dyDescent="0.2">
      <c r="A191" s="200">
        <f t="shared" si="16"/>
        <v>174</v>
      </c>
      <c r="B191" s="207" t="s">
        <v>234</v>
      </c>
      <c r="C191" s="207" t="s">
        <v>3133</v>
      </c>
      <c r="D191" s="201" t="str">
        <f>VLOOKUP(B191,'HECVAT - Full | Vendor Response'!A$4:D$320,4,TRUE)</f>
        <v xml:space="preserve">The Leepfrog Data Security and Processing Policy can be provided upon request. </v>
      </c>
      <c r="E191" s="219" t="s">
        <v>60</v>
      </c>
      <c r="F191" s="219" t="s">
        <v>3134</v>
      </c>
      <c r="G191" s="219" t="s">
        <v>3135</v>
      </c>
      <c r="H191" s="212" t="s">
        <v>3136</v>
      </c>
      <c r="I191" s="212" t="s">
        <v>3137</v>
      </c>
      <c r="J191" s="195" t="str">
        <f t="shared" si="19"/>
        <v>TRUE</v>
      </c>
      <c r="K191" s="204">
        <v>1</v>
      </c>
      <c r="L191" s="195" t="s">
        <v>227</v>
      </c>
      <c r="M191" s="193" t="s">
        <v>2122</v>
      </c>
      <c r="N191" s="193" t="str">
        <f>VLOOKUP(B191,'HECVAT - Full | Vendor Response'!A:E,3,FALSE)</f>
        <v>Yes</v>
      </c>
      <c r="O191" s="193" t="str">
        <f>IF(LEN(VLOOKUP(B191,'Analyst Report'!$A:$I,7,FALSE))= 0,"",VLOOKUP(B191,'Analyst Report'!$A:$I,7,FALSE))</f>
        <v/>
      </c>
      <c r="P191" s="193">
        <f t="shared" si="20"/>
        <v>1</v>
      </c>
      <c r="Q191" s="193">
        <v>25</v>
      </c>
      <c r="R191" s="193">
        <f>IF(LEN(VLOOKUP(B191,'Analyst Report'!$A$31:$I$288,9,FALSE))=0,VLOOKUP(B191,'Analyst Report'!$A$31:$I$288,8,FALSE),VLOOKUP(B191,'Analyst Report'!$A$31:$I$288,9,FALSE))</f>
        <v>25</v>
      </c>
      <c r="S191" s="193">
        <f t="shared" si="17"/>
        <v>25</v>
      </c>
      <c r="T191" s="193">
        <f t="shared" si="21"/>
        <v>25</v>
      </c>
      <c r="U191" s="192" t="s">
        <v>60</v>
      </c>
      <c r="V191" s="192" t="s">
        <v>60</v>
      </c>
      <c r="W191" s="192" t="s">
        <v>60</v>
      </c>
      <c r="X191" s="192" t="s">
        <v>60</v>
      </c>
      <c r="Y191" s="192" t="s">
        <v>60</v>
      </c>
      <c r="Z191" s="192" t="s">
        <v>60</v>
      </c>
      <c r="AA191" s="192" t="s">
        <v>60</v>
      </c>
      <c r="AB191" s="192" t="s">
        <v>60</v>
      </c>
    </row>
    <row r="192" spans="1:28" ht="128.25" x14ac:dyDescent="0.2">
      <c r="A192" s="200">
        <f t="shared" si="16"/>
        <v>175</v>
      </c>
      <c r="B192" s="207" t="s">
        <v>235</v>
      </c>
      <c r="C192" s="207" t="s">
        <v>3138</v>
      </c>
      <c r="D192" s="201">
        <f>VLOOKUP(B192,'HECVAT - Full | Vendor Response'!A$4:D$320,4,TRUE)</f>
        <v>0</v>
      </c>
      <c r="E192" s="219" t="s">
        <v>3139</v>
      </c>
      <c r="F192" s="219"/>
      <c r="G192" s="219"/>
      <c r="H192" s="212" t="s">
        <v>2619</v>
      </c>
      <c r="I192" s="212" t="s">
        <v>3132</v>
      </c>
      <c r="J192" s="195" t="str">
        <f t="shared" si="19"/>
        <v>TRUE</v>
      </c>
      <c r="K192" s="204">
        <v>1</v>
      </c>
      <c r="L192" s="195" t="s">
        <v>227</v>
      </c>
      <c r="M192" s="193" t="s">
        <v>2122</v>
      </c>
      <c r="N192" s="193" t="str">
        <f>VLOOKUP(B192,'HECVAT - Full | Vendor Response'!A:E,3,FALSE)</f>
        <v>Yes</v>
      </c>
      <c r="O192" s="193" t="str">
        <f>IF(LEN(VLOOKUP(B192,'Analyst Report'!$A:$I,7,FALSE))= 0,"",VLOOKUP(B192,'Analyst Report'!$A:$I,7,FALSE))</f>
        <v/>
      </c>
      <c r="P192" s="193">
        <f t="shared" si="20"/>
        <v>1</v>
      </c>
      <c r="Q192" s="193">
        <v>25</v>
      </c>
      <c r="R192" s="193">
        <f>IF(LEN(VLOOKUP(B192,'Analyst Report'!$A$31:$I$288,9,FALSE))=0,VLOOKUP(B192,'Analyst Report'!$A$31:$I$288,8,FALSE),VLOOKUP(B192,'Analyst Report'!$A$31:$I$288,9,FALSE))</f>
        <v>25</v>
      </c>
      <c r="S192" s="193">
        <f t="shared" si="17"/>
        <v>25</v>
      </c>
      <c r="T192" s="193">
        <f t="shared" si="21"/>
        <v>25</v>
      </c>
      <c r="U192" s="192" t="s">
        <v>60</v>
      </c>
      <c r="V192" s="192" t="s">
        <v>60</v>
      </c>
      <c r="W192" s="192" t="s">
        <v>60</v>
      </c>
      <c r="X192" s="192" t="s">
        <v>60</v>
      </c>
      <c r="Y192" s="192" t="s">
        <v>60</v>
      </c>
      <c r="Z192" s="192" t="s">
        <v>60</v>
      </c>
      <c r="AA192" s="192" t="s">
        <v>60</v>
      </c>
      <c r="AB192" s="192" t="s">
        <v>60</v>
      </c>
    </row>
    <row r="193" spans="1:28" ht="185.25" x14ac:dyDescent="0.2">
      <c r="A193" s="200">
        <f t="shared" si="16"/>
        <v>176</v>
      </c>
      <c r="B193" s="207" t="s">
        <v>236</v>
      </c>
      <c r="C193" s="207" t="s">
        <v>2620</v>
      </c>
      <c r="D193" s="201" t="str">
        <f>VLOOKUP(B193,'HECVAT - Full | Vendor Response'!A$4:D$320,4,TRUE)</f>
        <v xml:space="preserve">Leepfrog requires background checks on all new hires. </v>
      </c>
      <c r="E193" s="219" t="s">
        <v>60</v>
      </c>
      <c r="F193" s="219" t="s">
        <v>2621</v>
      </c>
      <c r="G193" s="219" t="s">
        <v>2622</v>
      </c>
      <c r="H193" s="212" t="s">
        <v>3140</v>
      </c>
      <c r="I193" s="212" t="s">
        <v>3141</v>
      </c>
      <c r="J193" s="195" t="str">
        <f t="shared" si="19"/>
        <v>FALSE</v>
      </c>
      <c r="K193" s="204">
        <v>1</v>
      </c>
      <c r="L193" s="195" t="s">
        <v>227</v>
      </c>
      <c r="M193" s="193" t="s">
        <v>2122</v>
      </c>
      <c r="N193" s="193" t="str">
        <f>VLOOKUP(B193,'HECVAT - Full | Vendor Response'!A:E,3,FALSE)</f>
        <v>Yes</v>
      </c>
      <c r="O193" s="193" t="str">
        <f>IF(LEN(VLOOKUP(B193,'Analyst Report'!$A:$I,7,FALSE))= 0,"",VLOOKUP(B193,'Analyst Report'!$A:$I,7,FALSE))</f>
        <v/>
      </c>
      <c r="P193" s="193">
        <f t="shared" si="20"/>
        <v>1</v>
      </c>
      <c r="Q193" s="193">
        <v>20</v>
      </c>
      <c r="R193" s="193">
        <f>IF(LEN(VLOOKUP(B193,'Analyst Report'!$A$31:$I$288,9,FALSE))=0,VLOOKUP(B193,'Analyst Report'!$A$31:$I$288,8,FALSE),VLOOKUP(B193,'Analyst Report'!$A$31:$I$288,9,FALSE))</f>
        <v>20</v>
      </c>
      <c r="S193" s="193">
        <f t="shared" si="17"/>
        <v>20</v>
      </c>
      <c r="T193" s="193">
        <f t="shared" si="21"/>
        <v>20</v>
      </c>
      <c r="U193" s="192" t="s">
        <v>60</v>
      </c>
      <c r="V193" s="192" t="s">
        <v>60</v>
      </c>
      <c r="W193" s="192" t="s">
        <v>60</v>
      </c>
      <c r="X193" s="192" t="s">
        <v>60</v>
      </c>
      <c r="Y193" s="192" t="s">
        <v>60</v>
      </c>
      <c r="Z193" s="192" t="s">
        <v>60</v>
      </c>
      <c r="AA193" s="192" t="s">
        <v>60</v>
      </c>
      <c r="AB193" s="192" t="s">
        <v>60</v>
      </c>
    </row>
    <row r="194" spans="1:28" ht="142.5" x14ac:dyDescent="0.2">
      <c r="A194" s="200">
        <f t="shared" si="16"/>
        <v>177</v>
      </c>
      <c r="B194" s="207" t="s">
        <v>237</v>
      </c>
      <c r="C194" s="207" t="s">
        <v>2623</v>
      </c>
      <c r="D194" s="201" t="str">
        <f>VLOOKUP(B194,'HECVAT - Full | Vendor Response'!A$4:D$320,4,TRUE)</f>
        <v xml:space="preserve">Leepfrog does not disclose this information. </v>
      </c>
      <c r="E194" s="219" t="s">
        <v>60</v>
      </c>
      <c r="F194" s="219" t="s">
        <v>2624</v>
      </c>
      <c r="G194" s="219" t="s">
        <v>2625</v>
      </c>
      <c r="H194" s="212" t="s">
        <v>3142</v>
      </c>
      <c r="I194" s="212" t="s">
        <v>2626</v>
      </c>
      <c r="J194" s="195" t="str">
        <f t="shared" si="19"/>
        <v>FALSE</v>
      </c>
      <c r="K194" s="204">
        <v>1</v>
      </c>
      <c r="L194" s="195" t="s">
        <v>227</v>
      </c>
      <c r="M194" s="193" t="s">
        <v>2122</v>
      </c>
      <c r="N194" s="193" t="str">
        <f>VLOOKUP(B194,'HECVAT - Full | Vendor Response'!A:E,3,FALSE)</f>
        <v>Yes</v>
      </c>
      <c r="O194" s="193" t="str">
        <f>IF(LEN(VLOOKUP(B194,'Analyst Report'!$A:$I,7,FALSE))= 0,"",VLOOKUP(B194,'Analyst Report'!$A:$I,7,FALSE))</f>
        <v/>
      </c>
      <c r="P194" s="193">
        <f t="shared" si="20"/>
        <v>1</v>
      </c>
      <c r="Q194" s="193">
        <v>20</v>
      </c>
      <c r="R194" s="193">
        <f>IF(LEN(VLOOKUP(B194,'Analyst Report'!$A$31:$I$288,9,FALSE))=0,VLOOKUP(B194,'Analyst Report'!$A$31:$I$288,8,FALSE),VLOOKUP(B194,'Analyst Report'!$A$31:$I$288,9,FALSE))</f>
        <v>20</v>
      </c>
      <c r="S194" s="193">
        <f t="shared" si="17"/>
        <v>20</v>
      </c>
      <c r="T194" s="193">
        <f t="shared" si="21"/>
        <v>20</v>
      </c>
      <c r="U194" s="192" t="s">
        <v>60</v>
      </c>
      <c r="V194" s="192" t="s">
        <v>60</v>
      </c>
      <c r="W194" s="192" t="s">
        <v>60</v>
      </c>
      <c r="X194" s="192" t="s">
        <v>60</v>
      </c>
      <c r="Y194" s="192" t="s">
        <v>60</v>
      </c>
      <c r="Z194" s="192" t="s">
        <v>60</v>
      </c>
      <c r="AA194" s="192" t="s">
        <v>60</v>
      </c>
      <c r="AB194" s="192" t="s">
        <v>60</v>
      </c>
    </row>
    <row r="195" spans="1:28" ht="409.5" x14ac:dyDescent="0.2">
      <c r="A195" s="200">
        <f t="shared" si="16"/>
        <v>178</v>
      </c>
      <c r="B195" s="207" t="s">
        <v>238</v>
      </c>
      <c r="C195" s="207" t="s">
        <v>2627</v>
      </c>
      <c r="D195" s="201" t="str">
        <f>VLOOKUP(B195,'HECVAT - Full | Vendor Response'!A$4:D$320,4,TRUE)</f>
        <v>Provided in PPPR-01 above.</v>
      </c>
      <c r="E195" s="196" t="s">
        <v>60</v>
      </c>
      <c r="F195" s="196" t="s">
        <v>2628</v>
      </c>
      <c r="G195" s="196" t="s">
        <v>3143</v>
      </c>
      <c r="H195" s="208" t="s">
        <v>3206</v>
      </c>
      <c r="I195" s="208" t="s">
        <v>2629</v>
      </c>
      <c r="J195" s="195" t="str">
        <f t="shared" si="19"/>
        <v>FALSE</v>
      </c>
      <c r="K195" s="204">
        <v>1</v>
      </c>
      <c r="L195" s="195" t="s">
        <v>227</v>
      </c>
      <c r="M195" s="193" t="s">
        <v>2122</v>
      </c>
      <c r="N195" s="193" t="str">
        <f>VLOOKUP(B195,'HECVAT - Full | Vendor Response'!A:E,3,FALSE)</f>
        <v>Yes</v>
      </c>
      <c r="O195" s="193" t="str">
        <f>IF(LEN(VLOOKUP(B195,'Analyst Report'!$A:$I,7,FALSE))= 0,"",VLOOKUP(B195,'Analyst Report'!$A:$I,7,FALSE))</f>
        <v/>
      </c>
      <c r="P195" s="193">
        <f t="shared" si="20"/>
        <v>1</v>
      </c>
      <c r="Q195" s="193">
        <v>20</v>
      </c>
      <c r="R195" s="193">
        <f>IF(LEN(VLOOKUP(B195,'Analyst Report'!$A$31:$I$288,9,FALSE))=0,VLOOKUP(B195,'Analyst Report'!$A$31:$I$288,8,FALSE),VLOOKUP(B195,'Analyst Report'!$A$31:$I$288,9,FALSE))</f>
        <v>20</v>
      </c>
      <c r="S195" s="193">
        <f t="shared" si="17"/>
        <v>20</v>
      </c>
      <c r="T195" s="193">
        <f t="shared" si="21"/>
        <v>20</v>
      </c>
      <c r="U195" s="192" t="s">
        <v>60</v>
      </c>
      <c r="V195" s="192" t="s">
        <v>60</v>
      </c>
      <c r="W195" s="192" t="s">
        <v>60</v>
      </c>
      <c r="X195" s="192" t="s">
        <v>60</v>
      </c>
      <c r="Y195" s="192" t="s">
        <v>60</v>
      </c>
      <c r="Z195" s="192" t="s">
        <v>60</v>
      </c>
      <c r="AA195" s="192" t="s">
        <v>60</v>
      </c>
      <c r="AB195" s="192" t="s">
        <v>60</v>
      </c>
    </row>
    <row r="196" spans="1:28" ht="185.25" x14ac:dyDescent="0.2">
      <c r="A196" s="200">
        <f t="shared" si="16"/>
        <v>179</v>
      </c>
      <c r="B196" s="207" t="s">
        <v>239</v>
      </c>
      <c r="C196" s="207" t="s">
        <v>2630</v>
      </c>
      <c r="D196" s="201" t="str">
        <f>VLOOKUP(B196,'HECVAT - Full | Vendor Response'!A$4:D$320,4,TRUE)</f>
        <v>Our information security awareness program is under the direction of the Director of Information Technology. Annual security awareness training is mandatory for all employees.</v>
      </c>
      <c r="E196" s="219" t="s">
        <v>60</v>
      </c>
      <c r="F196" s="219" t="s">
        <v>2631</v>
      </c>
      <c r="G196" s="219" t="s">
        <v>2632</v>
      </c>
      <c r="H196" s="212" t="s">
        <v>2633</v>
      </c>
      <c r="I196" s="212" t="s">
        <v>2634</v>
      </c>
      <c r="J196" s="195" t="str">
        <f t="shared" si="19"/>
        <v>FALSE</v>
      </c>
      <c r="K196" s="204">
        <v>1</v>
      </c>
      <c r="L196" s="195" t="s">
        <v>227</v>
      </c>
      <c r="M196" s="193" t="s">
        <v>2122</v>
      </c>
      <c r="N196" s="193" t="str">
        <f>VLOOKUP(B196,'HECVAT - Full | Vendor Response'!A:E,3,FALSE)</f>
        <v>Yes</v>
      </c>
      <c r="O196" s="193" t="str">
        <f>IF(LEN(VLOOKUP(B196,'Analyst Report'!$A:$I,7,FALSE))= 0,"",VLOOKUP(B196,'Analyst Report'!$A:$I,7,FALSE))</f>
        <v/>
      </c>
      <c r="P196" s="193">
        <f t="shared" si="20"/>
        <v>1</v>
      </c>
      <c r="Q196" s="193">
        <v>15</v>
      </c>
      <c r="R196" s="193">
        <f>IF(LEN(VLOOKUP(B196,'Analyst Report'!$A$31:$I$288,9,FALSE))=0,VLOOKUP(B196,'Analyst Report'!$A$31:$I$288,8,FALSE),VLOOKUP(B196,'Analyst Report'!$A$31:$I$288,9,FALSE))</f>
        <v>15</v>
      </c>
      <c r="S196" s="193">
        <f t="shared" si="17"/>
        <v>15</v>
      </c>
      <c r="T196" s="193">
        <f t="shared" si="21"/>
        <v>15</v>
      </c>
      <c r="U196" s="192" t="s">
        <v>60</v>
      </c>
      <c r="V196" s="192" t="s">
        <v>60</v>
      </c>
      <c r="W196" s="192" t="s">
        <v>60</v>
      </c>
      <c r="X196" s="192" t="s">
        <v>60</v>
      </c>
      <c r="Y196" s="192" t="s">
        <v>60</v>
      </c>
      <c r="Z196" s="192" t="s">
        <v>60</v>
      </c>
      <c r="AA196" s="192" t="s">
        <v>60</v>
      </c>
      <c r="AB196" s="192" t="s">
        <v>60</v>
      </c>
    </row>
    <row r="197" spans="1:28" ht="185.25" x14ac:dyDescent="0.2">
      <c r="A197" s="200">
        <f t="shared" si="16"/>
        <v>180</v>
      </c>
      <c r="B197" s="207" t="s">
        <v>240</v>
      </c>
      <c r="C197" s="207" t="s">
        <v>2635</v>
      </c>
      <c r="D197" s="201" t="str">
        <f>VLOOKUP(B197,'HECVAT - Full | Vendor Response'!A$4:D$320,4,TRUE)</f>
        <v>Annual security awareness training is mandatory for all employees.</v>
      </c>
      <c r="E197" s="219" t="s">
        <v>60</v>
      </c>
      <c r="F197" s="219" t="s">
        <v>2636</v>
      </c>
      <c r="G197" s="219" t="s">
        <v>2637</v>
      </c>
      <c r="H197" s="212" t="s">
        <v>2633</v>
      </c>
      <c r="I197" s="212" t="s">
        <v>2634</v>
      </c>
      <c r="J197" s="195" t="str">
        <f t="shared" si="19"/>
        <v>FALSE</v>
      </c>
      <c r="K197" s="204">
        <v>1</v>
      </c>
      <c r="L197" s="195" t="s">
        <v>227</v>
      </c>
      <c r="M197" s="193" t="s">
        <v>2122</v>
      </c>
      <c r="N197" s="193" t="str">
        <f>VLOOKUP(B197,'HECVAT - Full | Vendor Response'!A:E,3,FALSE)</f>
        <v>Yes</v>
      </c>
      <c r="O197" s="193" t="str">
        <f>IF(LEN(VLOOKUP(B197,'Analyst Report'!$A:$I,7,FALSE))= 0,"",VLOOKUP(B197,'Analyst Report'!$A:$I,7,FALSE))</f>
        <v/>
      </c>
      <c r="P197" s="193">
        <f t="shared" si="20"/>
        <v>1</v>
      </c>
      <c r="Q197" s="193">
        <v>15</v>
      </c>
      <c r="R197" s="193">
        <f>IF(LEN(VLOOKUP(B197,'Analyst Report'!$A$31:$I$288,9,FALSE))=0,VLOOKUP(B197,'Analyst Report'!$A$31:$I$288,8,FALSE),VLOOKUP(B197,'Analyst Report'!$A$31:$I$288,9,FALSE))</f>
        <v>15</v>
      </c>
      <c r="S197" s="193">
        <f t="shared" si="17"/>
        <v>15</v>
      </c>
      <c r="T197" s="193">
        <f t="shared" si="21"/>
        <v>15</v>
      </c>
      <c r="U197" s="192" t="s">
        <v>60</v>
      </c>
      <c r="V197" s="192" t="s">
        <v>60</v>
      </c>
      <c r="W197" s="192" t="s">
        <v>60</v>
      </c>
      <c r="X197" s="192" t="s">
        <v>60</v>
      </c>
      <c r="Y197" s="192" t="s">
        <v>60</v>
      </c>
      <c r="Z197" s="192" t="s">
        <v>60</v>
      </c>
      <c r="AA197" s="192" t="s">
        <v>60</v>
      </c>
      <c r="AB197" s="192" t="s">
        <v>60</v>
      </c>
    </row>
    <row r="198" spans="1:28" ht="171" x14ac:dyDescent="0.2">
      <c r="A198" s="200">
        <f t="shared" si="16"/>
        <v>181</v>
      </c>
      <c r="B198" s="207" t="s">
        <v>241</v>
      </c>
      <c r="C198" s="201" t="s">
        <v>3145</v>
      </c>
      <c r="D198" s="201" t="str">
        <f>VLOOKUP(B198,'HECVAT - Full | Vendor Response'!A$4:D$320,4,TRUE)</f>
        <v>Privileged user account access is reviewed on an ongoing basis, at least annually.</v>
      </c>
      <c r="E198" s="219" t="s">
        <v>60</v>
      </c>
      <c r="F198" s="219" t="s">
        <v>3146</v>
      </c>
      <c r="G198" s="219" t="s">
        <v>2638</v>
      </c>
      <c r="H198" s="212" t="s">
        <v>2639</v>
      </c>
      <c r="I198" s="212" t="s">
        <v>2640</v>
      </c>
      <c r="J198" s="195" t="str">
        <f t="shared" si="19"/>
        <v>FALSE</v>
      </c>
      <c r="K198" s="204">
        <v>1</v>
      </c>
      <c r="L198" s="195" t="s">
        <v>227</v>
      </c>
      <c r="M198" s="193" t="s">
        <v>2122</v>
      </c>
      <c r="N198" s="193" t="str">
        <f>VLOOKUP(B198,'HECVAT - Full | Vendor Response'!A:E,3,FALSE)</f>
        <v>Yes</v>
      </c>
      <c r="O198" s="193" t="str">
        <f>IF(LEN(VLOOKUP(B198,'Analyst Report'!$A:$I,7,FALSE))= 0,"",VLOOKUP(B198,'Analyst Report'!$A:$I,7,FALSE))</f>
        <v/>
      </c>
      <c r="P198" s="193">
        <f t="shared" si="20"/>
        <v>1</v>
      </c>
      <c r="Q198" s="193">
        <v>15</v>
      </c>
      <c r="R198" s="193">
        <f>IF(LEN(VLOOKUP(B198,'Analyst Report'!$A$31:$I$288,9,FALSE))=0,VLOOKUP(B198,'Analyst Report'!$A$31:$I$288,8,FALSE),VLOOKUP(B198,'Analyst Report'!$A$31:$I$288,9,FALSE))</f>
        <v>15</v>
      </c>
      <c r="S198" s="193">
        <f t="shared" si="17"/>
        <v>15</v>
      </c>
      <c r="T198" s="193">
        <f t="shared" si="21"/>
        <v>15</v>
      </c>
      <c r="U198" s="192" t="s">
        <v>60</v>
      </c>
      <c r="V198" s="192" t="s">
        <v>60</v>
      </c>
      <c r="W198" s="192" t="s">
        <v>60</v>
      </c>
      <c r="X198" s="192" t="s">
        <v>60</v>
      </c>
      <c r="Y198" s="192" t="s">
        <v>60</v>
      </c>
      <c r="Z198" s="192" t="s">
        <v>60</v>
      </c>
      <c r="AA198" s="192" t="s">
        <v>60</v>
      </c>
      <c r="AB198" s="192" t="s">
        <v>60</v>
      </c>
    </row>
    <row r="199" spans="1:28" ht="213.75" x14ac:dyDescent="0.2">
      <c r="A199" s="200">
        <f t="shared" si="16"/>
        <v>182</v>
      </c>
      <c r="B199" s="207" t="s">
        <v>242</v>
      </c>
      <c r="C199" s="201" t="s">
        <v>2641</v>
      </c>
      <c r="D199" s="201" t="str">
        <f>VLOOKUP(B199,'HECVAT - Full | Vendor Response'!A$4:D$320,4,TRUE)</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199" s="219" t="s">
        <v>60</v>
      </c>
      <c r="F199" s="219" t="s">
        <v>2642</v>
      </c>
      <c r="G199" s="219" t="s">
        <v>2643</v>
      </c>
      <c r="H199" s="212" t="s">
        <v>2644</v>
      </c>
      <c r="I199" s="212" t="s">
        <v>2645</v>
      </c>
      <c r="J199" s="195" t="str">
        <f t="shared" si="19"/>
        <v>FALSE</v>
      </c>
      <c r="K199" s="204">
        <v>1</v>
      </c>
      <c r="L199" s="195" t="s">
        <v>227</v>
      </c>
      <c r="M199" s="193" t="s">
        <v>2122</v>
      </c>
      <c r="N199" s="193" t="str">
        <f>VLOOKUP(B199,'HECVAT - Full | Vendor Response'!A:E,3,FALSE)</f>
        <v>Yes</v>
      </c>
      <c r="O199" s="193" t="str">
        <f>IF(LEN(VLOOKUP(B199,'Analyst Report'!$A:$I,7,FALSE))= 0,"",VLOOKUP(B199,'Analyst Report'!$A:$I,7,FALSE))</f>
        <v/>
      </c>
      <c r="P199" s="193">
        <f t="shared" si="20"/>
        <v>1</v>
      </c>
      <c r="Q199" s="193">
        <v>15</v>
      </c>
      <c r="R199" s="193">
        <f>IF(LEN(VLOOKUP(B199,'Analyst Report'!$A$31:$I$288,9,FALSE))=0,VLOOKUP(B199,'Analyst Report'!$A$31:$I$288,8,FALSE),VLOOKUP(B199,'Analyst Report'!$A$31:$I$288,9,FALSE))</f>
        <v>15</v>
      </c>
      <c r="S199" s="193">
        <f t="shared" si="17"/>
        <v>15</v>
      </c>
      <c r="T199" s="193">
        <f t="shared" si="21"/>
        <v>15</v>
      </c>
      <c r="U199" s="192" t="s">
        <v>60</v>
      </c>
      <c r="V199" s="192" t="s">
        <v>60</v>
      </c>
      <c r="W199" s="192" t="s">
        <v>60</v>
      </c>
      <c r="X199" s="192" t="s">
        <v>60</v>
      </c>
      <c r="Y199" s="192" t="s">
        <v>60</v>
      </c>
      <c r="Z199" s="192" t="s">
        <v>60</v>
      </c>
      <c r="AA199" s="192" t="s">
        <v>60</v>
      </c>
      <c r="AB199" s="192" t="s">
        <v>60</v>
      </c>
    </row>
    <row r="200" spans="1:28" ht="213.75" x14ac:dyDescent="0.2">
      <c r="A200" s="200">
        <f t="shared" si="16"/>
        <v>183</v>
      </c>
      <c r="B200" s="207" t="s">
        <v>243</v>
      </c>
      <c r="C200" s="201" t="s">
        <v>2646</v>
      </c>
      <c r="D200" s="201" t="str">
        <f>VLOOKUP(B200,'HECVAT - Full | Vendor Response'!A$4:D$320,4,TRUE)</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200" s="219" t="s">
        <v>60</v>
      </c>
      <c r="F200" s="219" t="s">
        <v>2647</v>
      </c>
      <c r="G200" s="219" t="s">
        <v>2648</v>
      </c>
      <c r="H200" s="212" t="s">
        <v>3147</v>
      </c>
      <c r="I200" s="212" t="s">
        <v>2649</v>
      </c>
      <c r="J200" s="195" t="str">
        <f>IF(S200&gt;20,"TRUE","FALSE")</f>
        <v>FALSE</v>
      </c>
      <c r="K200" s="204">
        <v>1</v>
      </c>
      <c r="L200" s="195" t="s">
        <v>227</v>
      </c>
      <c r="M200" s="193" t="s">
        <v>2122</v>
      </c>
      <c r="N200" s="193" t="str">
        <f>VLOOKUP(B200,'HECVAT - Full | Vendor Response'!A:E,3,FALSE)</f>
        <v>Yes</v>
      </c>
      <c r="O200" s="193" t="str">
        <f>IF(LEN(VLOOKUP(B200,'Analyst Report'!$A:$I,7,FALSE))= 0,"",VLOOKUP(B200,'Analyst Report'!$A:$I,7,FALSE))</f>
        <v/>
      </c>
      <c r="P200" s="193">
        <f>IF((O200=""),(IF(ISNUMBER(FIND(M200,N200)), 1, 0)),(IF(ISNUMBER(FIND(M200,O200)), 1, 0)))</f>
        <v>1</v>
      </c>
      <c r="Q200" s="193">
        <v>15</v>
      </c>
      <c r="R200" s="193">
        <f>IF(LEN(VLOOKUP(B200,'Analyst Report'!$A$31:$I$288,9,FALSE))=0,VLOOKUP(B200,'Analyst Report'!$A$31:$I$288,8,FALSE),VLOOKUP(B200,'Analyst Report'!$A$31:$I$288,9,FALSE))</f>
        <v>15</v>
      </c>
      <c r="S200" s="193">
        <f>(IF((ISNUMBER(R200)),R200,Q200))*K200</f>
        <v>15</v>
      </c>
      <c r="T200" s="193">
        <f>P200*S200</f>
        <v>15</v>
      </c>
      <c r="U200" s="192" t="s">
        <v>60</v>
      </c>
      <c r="V200" s="192" t="s">
        <v>60</v>
      </c>
      <c r="W200" s="192" t="s">
        <v>60</v>
      </c>
      <c r="X200" s="192" t="s">
        <v>60</v>
      </c>
      <c r="Y200" s="192" t="s">
        <v>60</v>
      </c>
      <c r="Z200" s="192" t="s">
        <v>60</v>
      </c>
      <c r="AA200" s="192" t="s">
        <v>60</v>
      </c>
      <c r="AB200" s="192" t="s">
        <v>60</v>
      </c>
    </row>
    <row r="201" spans="1:28" ht="228" x14ac:dyDescent="0.2">
      <c r="A201" s="200">
        <f t="shared" si="16"/>
        <v>184</v>
      </c>
      <c r="B201" s="207" t="s">
        <v>245</v>
      </c>
      <c r="C201" s="201" t="s">
        <v>2650</v>
      </c>
      <c r="D201" s="201" t="str">
        <f>VLOOKUP(B201,'HECVAT - Full | Vendor Response'!A$4:D$320,4,TRUE)</f>
        <v xml:space="preserve">All changes are logged. Leepfrog does not disclose this information. </v>
      </c>
      <c r="E201" s="194" t="s">
        <v>60</v>
      </c>
      <c r="F201" s="196" t="s">
        <v>2651</v>
      </c>
      <c r="G201" s="196" t="s">
        <v>2652</v>
      </c>
      <c r="H201" s="208" t="s">
        <v>3144</v>
      </c>
      <c r="I201" s="208" t="s">
        <v>2653</v>
      </c>
      <c r="J201" s="195" t="str">
        <f>IF(S201&gt;20,"TRUE","FALSE")</f>
        <v>FALSE</v>
      </c>
      <c r="K201" s="204">
        <v>1</v>
      </c>
      <c r="L201" s="195" t="s">
        <v>244</v>
      </c>
      <c r="M201" s="193" t="s">
        <v>2122</v>
      </c>
      <c r="N201" s="193" t="str">
        <f>VLOOKUP(B201,'HECVAT - Full | Vendor Response'!A:E,3,FALSE)</f>
        <v>Yes</v>
      </c>
      <c r="O201" s="193" t="str">
        <f>IF(LEN(VLOOKUP(B201,'Analyst Report'!$A:$I,7,FALSE))= 0,"",VLOOKUP(B201,'Analyst Report'!$A:$I,7,FALSE))</f>
        <v/>
      </c>
      <c r="P201" s="193">
        <f>IF((O201=""),(IF(ISNUMBER(FIND(M201,N201)), 1, 0)),(IF(ISNUMBER(FIND(M201,O201)), 1, 0)))</f>
        <v>1</v>
      </c>
      <c r="Q201" s="193">
        <v>15</v>
      </c>
      <c r="R201" s="193">
        <f>IF(LEN(VLOOKUP(B201,'Analyst Report'!$A$31:$I$288,9,FALSE))=0,VLOOKUP(B201,'Analyst Report'!$A$31:$I$288,8,FALSE),VLOOKUP(B201,'Analyst Report'!$A$31:$I$288,9,FALSE))</f>
        <v>15</v>
      </c>
      <c r="S201" s="193">
        <f>(IF((ISNUMBER(R201)),R201,Q201))*K201</f>
        <v>15</v>
      </c>
      <c r="T201" s="193">
        <f>P201*S201</f>
        <v>15</v>
      </c>
      <c r="U201" s="192" t="s">
        <v>60</v>
      </c>
      <c r="V201" s="192" t="s">
        <v>60</v>
      </c>
      <c r="W201" s="192" t="s">
        <v>60</v>
      </c>
      <c r="X201" s="192" t="s">
        <v>60</v>
      </c>
      <c r="Y201" s="192" t="s">
        <v>60</v>
      </c>
      <c r="Z201" s="192" t="s">
        <v>60</v>
      </c>
      <c r="AA201" s="192" t="s">
        <v>60</v>
      </c>
      <c r="AB201" s="192" t="s">
        <v>60</v>
      </c>
    </row>
    <row r="202" spans="1:28" ht="185.25" x14ac:dyDescent="0.2">
      <c r="A202" s="200">
        <f t="shared" si="16"/>
        <v>185</v>
      </c>
      <c r="B202" s="207" t="s">
        <v>246</v>
      </c>
      <c r="C202" s="201" t="s">
        <v>3148</v>
      </c>
      <c r="D202" s="201" t="str">
        <f>VLOOKUP(B202,'HECVAT - Full | Vendor Response'!A$4:D$320,4,TRUE)</f>
        <v xml:space="preserve">All changes are logged. Leepfrog does not disclose this information. </v>
      </c>
      <c r="E202" s="194" t="s">
        <v>60</v>
      </c>
      <c r="F202" s="219" t="s">
        <v>2654</v>
      </c>
      <c r="G202" s="219" t="s">
        <v>2655</v>
      </c>
      <c r="H202" s="212" t="s">
        <v>2656</v>
      </c>
      <c r="I202" s="212" t="s">
        <v>2653</v>
      </c>
      <c r="J202" s="195" t="str">
        <f t="shared" si="19"/>
        <v>FALSE</v>
      </c>
      <c r="K202" s="204">
        <v>1</v>
      </c>
      <c r="L202" s="195" t="s">
        <v>244</v>
      </c>
      <c r="M202" s="193" t="s">
        <v>2122</v>
      </c>
      <c r="N202" s="193" t="str">
        <f>VLOOKUP(B202,'HECVAT - Full | Vendor Response'!A:E,3,FALSE)</f>
        <v>Yes</v>
      </c>
      <c r="O202" s="193" t="str">
        <f>IF(LEN(VLOOKUP(B202,'Analyst Report'!$A:$I,7,FALSE))= 0,"",VLOOKUP(B202,'Analyst Report'!$A:$I,7,FALSE))</f>
        <v/>
      </c>
      <c r="P202" s="193">
        <f t="shared" si="20"/>
        <v>1</v>
      </c>
      <c r="Q202" s="193">
        <v>15</v>
      </c>
      <c r="R202" s="193">
        <f>IF(LEN(VLOOKUP(B202,'Analyst Report'!$A$31:$I$288,9,FALSE))=0,VLOOKUP(B202,'Analyst Report'!$A$31:$I$288,8,FALSE),VLOOKUP(B202,'Analyst Report'!$A$31:$I$288,9,FALSE))</f>
        <v>15</v>
      </c>
      <c r="S202" s="193">
        <f t="shared" si="17"/>
        <v>15</v>
      </c>
      <c r="T202" s="193">
        <f t="shared" si="21"/>
        <v>15</v>
      </c>
      <c r="U202" s="192" t="s">
        <v>60</v>
      </c>
      <c r="V202" s="192" t="s">
        <v>60</v>
      </c>
      <c r="W202" s="192" t="s">
        <v>60</v>
      </c>
      <c r="X202" s="192" t="s">
        <v>60</v>
      </c>
      <c r="Y202" s="192" t="s">
        <v>60</v>
      </c>
      <c r="Z202" s="192" t="s">
        <v>60</v>
      </c>
      <c r="AA202" s="192" t="s">
        <v>60</v>
      </c>
      <c r="AB202" s="192" t="s">
        <v>60</v>
      </c>
    </row>
    <row r="203" spans="1:28" ht="142.5" x14ac:dyDescent="0.2">
      <c r="A203" s="200">
        <f t="shared" si="16"/>
        <v>186</v>
      </c>
      <c r="B203" s="207" t="s">
        <v>247</v>
      </c>
      <c r="C203" s="201" t="s">
        <v>3149</v>
      </c>
      <c r="D203" s="201" t="str">
        <f>VLOOKUP(B203,'HECVAT - Full | Vendor Response'!A$4:D$320,4,TRUE)</f>
        <v xml:space="preserve">All changes are logged. Leepfrog does not disclose this information. </v>
      </c>
      <c r="E203" s="194" t="s">
        <v>60</v>
      </c>
      <c r="F203" s="196" t="s">
        <v>2657</v>
      </c>
      <c r="G203" s="196" t="s">
        <v>3150</v>
      </c>
      <c r="H203" s="208" t="s">
        <v>3151</v>
      </c>
      <c r="I203" s="208" t="s">
        <v>2658</v>
      </c>
      <c r="J203" s="195" t="str">
        <f t="shared" si="19"/>
        <v>FALSE</v>
      </c>
      <c r="K203" s="204">
        <v>1</v>
      </c>
      <c r="L203" s="195" t="s">
        <v>244</v>
      </c>
      <c r="M203" s="193" t="s">
        <v>2122</v>
      </c>
      <c r="N203" s="193" t="str">
        <f>VLOOKUP(B203,'HECVAT - Full | Vendor Response'!A:E,3,FALSE)</f>
        <v>Yes</v>
      </c>
      <c r="O203" s="193" t="str">
        <f>IF(LEN(VLOOKUP(B203,'Analyst Report'!$A:$I,7,FALSE))= 0,"",VLOOKUP(B203,'Analyst Report'!$A:$I,7,FALSE))</f>
        <v/>
      </c>
      <c r="P203" s="193">
        <f t="shared" si="20"/>
        <v>1</v>
      </c>
      <c r="Q203" s="193">
        <v>15</v>
      </c>
      <c r="R203" s="193">
        <f>IF(LEN(VLOOKUP(B203,'Analyst Report'!$A$31:$I$288,9,FALSE))=0,VLOOKUP(B203,'Analyst Report'!$A$31:$I$288,8,FALSE),VLOOKUP(B203,'Analyst Report'!$A$31:$I$288,9,FALSE))</f>
        <v>15</v>
      </c>
      <c r="S203" s="193">
        <f t="shared" si="17"/>
        <v>15</v>
      </c>
      <c r="T203" s="193">
        <f t="shared" si="21"/>
        <v>15</v>
      </c>
      <c r="U203" s="192" t="s">
        <v>60</v>
      </c>
      <c r="V203" s="192" t="s">
        <v>60</v>
      </c>
      <c r="W203" s="192" t="s">
        <v>60</v>
      </c>
      <c r="X203" s="192" t="s">
        <v>60</v>
      </c>
      <c r="Y203" s="192" t="s">
        <v>60</v>
      </c>
      <c r="Z203" s="192" t="s">
        <v>60</v>
      </c>
      <c r="AA203" s="192" t="s">
        <v>60</v>
      </c>
      <c r="AB203" s="192" t="s">
        <v>60</v>
      </c>
    </row>
    <row r="204" spans="1:28" ht="199.5" x14ac:dyDescent="0.2">
      <c r="A204" s="200">
        <f t="shared" si="16"/>
        <v>187</v>
      </c>
      <c r="B204" s="207" t="s">
        <v>248</v>
      </c>
      <c r="C204" s="201" t="s">
        <v>2659</v>
      </c>
      <c r="D204" s="201"/>
      <c r="E204" s="194" t="s">
        <v>60</v>
      </c>
      <c r="F204" s="196" t="s">
        <v>3152</v>
      </c>
      <c r="G204" s="196" t="s">
        <v>3153</v>
      </c>
      <c r="H204" s="208" t="s">
        <v>2660</v>
      </c>
      <c r="I204" s="208" t="s">
        <v>2629</v>
      </c>
      <c r="J204" s="195" t="str">
        <f t="shared" si="19"/>
        <v>FALSE</v>
      </c>
      <c r="K204" s="204">
        <v>1</v>
      </c>
      <c r="L204" s="195" t="s">
        <v>244</v>
      </c>
      <c r="M204" s="193" t="s">
        <v>2122</v>
      </c>
      <c r="N204" s="193" t="str">
        <f>VLOOKUP(B204,'HECVAT - Full | Vendor Response'!A:E,3,FALSE)</f>
        <v>Yes</v>
      </c>
      <c r="O204" s="193" t="str">
        <f>IF(LEN(VLOOKUP(B204,'Analyst Report'!$A:$I,7,FALSE))= 0,"",VLOOKUP(B204,'Analyst Report'!$A:$I,7,FALSE))</f>
        <v/>
      </c>
      <c r="P204" s="193"/>
      <c r="Q204" s="193">
        <v>15</v>
      </c>
      <c r="R204" s="193">
        <f>IF(LEN(VLOOKUP(B204,'Analyst Report'!$A$31:$I$288,9,FALSE))=0,VLOOKUP(B204,'Analyst Report'!$A$31:$I$288,8,FALSE),VLOOKUP(B204,'Analyst Report'!$A$31:$I$288,9,FALSE))</f>
        <v>15</v>
      </c>
      <c r="S204" s="193">
        <f t="shared" si="17"/>
        <v>15</v>
      </c>
      <c r="T204" s="193"/>
      <c r="U204" s="192" t="s">
        <v>60</v>
      </c>
      <c r="V204" s="192" t="s">
        <v>60</v>
      </c>
      <c r="W204" s="192" t="s">
        <v>60</v>
      </c>
      <c r="X204" s="192" t="s">
        <v>60</v>
      </c>
      <c r="Y204" s="192" t="s">
        <v>60</v>
      </c>
      <c r="Z204" s="192" t="s">
        <v>60</v>
      </c>
      <c r="AA204" s="192" t="s">
        <v>60</v>
      </c>
      <c r="AB204" s="192" t="s">
        <v>60</v>
      </c>
    </row>
    <row r="205" spans="1:28" ht="213.75" x14ac:dyDescent="0.2">
      <c r="A205" s="200">
        <f t="shared" si="16"/>
        <v>188</v>
      </c>
      <c r="B205" s="207" t="s">
        <v>250</v>
      </c>
      <c r="C205" s="201" t="s">
        <v>2661</v>
      </c>
      <c r="D205" s="201" t="str">
        <f>VLOOKUP(B205,'HECVAT - Full | Vendor Response'!A$4:D$320,4,TRUE)</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205" s="194" t="s">
        <v>3154</v>
      </c>
      <c r="F205" s="196"/>
      <c r="G205" s="196"/>
      <c r="H205" s="208" t="s">
        <v>2662</v>
      </c>
      <c r="I205" s="208" t="s">
        <v>3155</v>
      </c>
      <c r="J205" s="195" t="str">
        <f t="shared" si="19"/>
        <v>FALSE</v>
      </c>
      <c r="K205" s="204">
        <v>1</v>
      </c>
      <c r="L205" s="195" t="s">
        <v>249</v>
      </c>
      <c r="M205" s="193" t="s">
        <v>2122</v>
      </c>
      <c r="N205" s="193" t="str">
        <f>VLOOKUP(B205,'HECVAT - Full | Vendor Response'!A:E,3,FALSE)</f>
        <v>Yes</v>
      </c>
      <c r="O205" s="193" t="str">
        <f>IF(LEN(VLOOKUP(B205,'Analyst Report'!$A:$I,7,FALSE))= 0,"",VLOOKUP(B205,'Analyst Report'!$A:$I,7,FALSE))</f>
        <v/>
      </c>
      <c r="P205" s="193">
        <f t="shared" si="20"/>
        <v>1</v>
      </c>
      <c r="Q205" s="193">
        <v>10</v>
      </c>
      <c r="R205" s="193">
        <f>IF(LEN(VLOOKUP(B205,'Analyst Report'!$A$31:$I$288,9,FALSE))=0,VLOOKUP(B205,'Analyst Report'!$A$31:$I$288,8,FALSE),VLOOKUP(B205,'Analyst Report'!$A$31:$I$288,9,FALSE))</f>
        <v>10</v>
      </c>
      <c r="S205" s="193">
        <f t="shared" si="17"/>
        <v>10</v>
      </c>
      <c r="T205" s="193">
        <f t="shared" si="21"/>
        <v>10</v>
      </c>
      <c r="U205" s="192" t="s">
        <v>60</v>
      </c>
      <c r="V205" s="192" t="s">
        <v>60</v>
      </c>
      <c r="W205" s="192" t="s">
        <v>60</v>
      </c>
      <c r="X205" s="192" t="s">
        <v>60</v>
      </c>
      <c r="Y205" s="192" t="s">
        <v>60</v>
      </c>
      <c r="Z205" s="192" t="s">
        <v>60</v>
      </c>
      <c r="AA205" s="192" t="s">
        <v>60</v>
      </c>
      <c r="AB205" s="192" t="s">
        <v>60</v>
      </c>
    </row>
    <row r="206" spans="1:28" ht="342" x14ac:dyDescent="0.2">
      <c r="A206" s="200">
        <f t="shared" si="16"/>
        <v>189</v>
      </c>
      <c r="B206" s="207" t="s">
        <v>251</v>
      </c>
      <c r="C206" s="201" t="s">
        <v>2663</v>
      </c>
      <c r="D206" s="201" t="str">
        <f>VLOOKUP(B206,'HECVAT - Full | Vendor Response'!A$4:D$320,4,TRUE)</f>
        <v>We are not currently certified. CourseLeaf is hosted on Amazon Web Services.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v>
      </c>
      <c r="E206" s="194" t="s">
        <v>60</v>
      </c>
      <c r="F206" s="194" t="s">
        <v>2664</v>
      </c>
      <c r="G206" s="194" t="s">
        <v>2665</v>
      </c>
      <c r="H206" s="206" t="s">
        <v>2666</v>
      </c>
      <c r="I206" s="206" t="s">
        <v>2667</v>
      </c>
      <c r="J206" s="195" t="str">
        <f t="shared" si="19"/>
        <v>FALSE</v>
      </c>
      <c r="K206" s="204">
        <v>1</v>
      </c>
      <c r="L206" s="195" t="s">
        <v>249</v>
      </c>
      <c r="M206" s="193" t="s">
        <v>2122</v>
      </c>
      <c r="N206" s="193" t="str">
        <f>VLOOKUP(B206,'HECVAT - Full | Vendor Response'!A:E,3,FALSE)</f>
        <v>Yes</v>
      </c>
      <c r="O206" s="193" t="str">
        <f>IF(LEN(VLOOKUP(B206,'Analyst Report'!$A:$I,7,FALSE))= 0,"",VLOOKUP(B206,'Analyst Report'!$A:$I,7,FALSE))</f>
        <v/>
      </c>
      <c r="P206" s="193">
        <f t="shared" si="20"/>
        <v>1</v>
      </c>
      <c r="Q206" s="193">
        <v>15</v>
      </c>
      <c r="R206" s="193">
        <f>IF(LEN(VLOOKUP(B206,'Analyst Report'!$A$31:$I$288,9,FALSE))=0,VLOOKUP(B206,'Analyst Report'!$A$31:$I$288,8,FALSE),VLOOKUP(B206,'Analyst Report'!$A$31:$I$288,9,FALSE))</f>
        <v>15</v>
      </c>
      <c r="S206" s="193">
        <f t="shared" si="17"/>
        <v>15</v>
      </c>
      <c r="T206" s="193">
        <f t="shared" si="21"/>
        <v>15</v>
      </c>
      <c r="U206" s="192" t="s">
        <v>60</v>
      </c>
      <c r="V206" s="192" t="s">
        <v>60</v>
      </c>
      <c r="W206" s="192" t="s">
        <v>60</v>
      </c>
      <c r="X206" s="192" t="s">
        <v>60</v>
      </c>
      <c r="Y206" s="192" t="s">
        <v>60</v>
      </c>
      <c r="Z206" s="192" t="s">
        <v>60</v>
      </c>
      <c r="AA206" s="192" t="s">
        <v>60</v>
      </c>
      <c r="AB206" s="192" t="s">
        <v>60</v>
      </c>
    </row>
    <row r="207" spans="1:28" ht="128.25" x14ac:dyDescent="0.2">
      <c r="A207" s="200">
        <f t="shared" si="16"/>
        <v>190</v>
      </c>
      <c r="B207" s="207" t="s">
        <v>252</v>
      </c>
      <c r="C207" s="201" t="s">
        <v>2668</v>
      </c>
      <c r="D207" s="201" t="str">
        <f>VLOOKUP(B207,'HECVAT - Full | Vendor Response'!A$4:D$320,4,TRUE)</f>
        <v xml:space="preserve">Upon request. </v>
      </c>
      <c r="E207" s="194" t="s">
        <v>60</v>
      </c>
      <c r="F207" s="194" t="s">
        <v>2669</v>
      </c>
      <c r="G207" s="194" t="s">
        <v>2670</v>
      </c>
      <c r="H207" s="206" t="s">
        <v>3156</v>
      </c>
      <c r="I207" s="206" t="s">
        <v>2671</v>
      </c>
      <c r="J207" s="195" t="str">
        <f t="shared" si="19"/>
        <v>FALSE</v>
      </c>
      <c r="K207" s="204">
        <v>1</v>
      </c>
      <c r="L207" s="195" t="s">
        <v>249</v>
      </c>
      <c r="M207" s="193" t="s">
        <v>2122</v>
      </c>
      <c r="N207" s="193" t="str">
        <f>VLOOKUP(B207,'HECVAT - Full | Vendor Response'!A:E,3,FALSE)</f>
        <v>Yes</v>
      </c>
      <c r="O207" s="193" t="str">
        <f>IF(LEN(VLOOKUP(B207,'Analyst Report'!$A:$I,7,FALSE))= 0,"",VLOOKUP(B207,'Analyst Report'!$A:$I,7,FALSE))</f>
        <v/>
      </c>
      <c r="P207" s="193">
        <f t="shared" si="20"/>
        <v>1</v>
      </c>
      <c r="Q207" s="193">
        <v>20</v>
      </c>
      <c r="R207" s="193">
        <f>IF(LEN(VLOOKUP(B207,'Analyst Report'!$A$31:$I$288,9,FALSE))=0,VLOOKUP(B207,'Analyst Report'!$A$31:$I$288,8,FALSE),VLOOKUP(B207,'Analyst Report'!$A$31:$I$288,9,FALSE))</f>
        <v>20</v>
      </c>
      <c r="S207" s="193">
        <f t="shared" si="17"/>
        <v>20</v>
      </c>
      <c r="T207" s="193">
        <f t="shared" si="21"/>
        <v>20</v>
      </c>
      <c r="U207" s="192" t="s">
        <v>60</v>
      </c>
      <c r="V207" s="192" t="s">
        <v>60</v>
      </c>
      <c r="W207" s="192" t="s">
        <v>60</v>
      </c>
      <c r="X207" s="192" t="s">
        <v>60</v>
      </c>
      <c r="Y207" s="192" t="s">
        <v>60</v>
      </c>
      <c r="Z207" s="192" t="s">
        <v>60</v>
      </c>
      <c r="AA207" s="192" t="s">
        <v>60</v>
      </c>
      <c r="AB207" s="192" t="s">
        <v>60</v>
      </c>
    </row>
    <row r="208" spans="1:28" ht="228" x14ac:dyDescent="0.2">
      <c r="A208" s="200">
        <f t="shared" si="16"/>
        <v>191</v>
      </c>
      <c r="B208" s="207" t="s">
        <v>253</v>
      </c>
      <c r="C208" s="201" t="s">
        <v>2672</v>
      </c>
      <c r="D208" s="201" t="str">
        <f>VLOOKUP(B208,'HECVAT - Full | Vendor Response'!A$4:D$320,4,TRUE)</f>
        <v xml:space="preserve">Leepfrog does not disclose this information. </v>
      </c>
      <c r="E208" s="194" t="s">
        <v>60</v>
      </c>
      <c r="F208" s="194"/>
      <c r="G208" s="194" t="s">
        <v>3157</v>
      </c>
      <c r="H208" s="206" t="s">
        <v>3158</v>
      </c>
      <c r="I208" s="206" t="s">
        <v>3159</v>
      </c>
      <c r="J208" s="195" t="str">
        <f t="shared" si="19"/>
        <v>TRUE</v>
      </c>
      <c r="K208" s="204">
        <v>1</v>
      </c>
      <c r="L208" s="195" t="s">
        <v>249</v>
      </c>
      <c r="M208" s="193" t="s">
        <v>2122</v>
      </c>
      <c r="N208" s="193" t="str">
        <f>VLOOKUP(B208,'HECVAT - Full | Vendor Response'!A:E,3,FALSE)</f>
        <v>Yes</v>
      </c>
      <c r="O208" s="193" t="str">
        <f>IF(LEN(VLOOKUP(B208,'Analyst Report'!$A:$I,7,FALSE))= 0,"",VLOOKUP(B208,'Analyst Report'!$A:$I,7,FALSE))</f>
        <v/>
      </c>
      <c r="P208" s="193">
        <f t="shared" si="20"/>
        <v>1</v>
      </c>
      <c r="Q208" s="193">
        <v>25</v>
      </c>
      <c r="R208" s="193">
        <f>IF(LEN(VLOOKUP(B208,'Analyst Report'!$A$31:$I$288,9,FALSE))=0,VLOOKUP(B208,'Analyst Report'!$A$31:$I$288,8,FALSE),VLOOKUP(B208,'Analyst Report'!$A$31:$I$288,9,FALSE))</f>
        <v>25</v>
      </c>
      <c r="S208" s="193">
        <f t="shared" si="17"/>
        <v>25</v>
      </c>
      <c r="T208" s="193">
        <f t="shared" si="21"/>
        <v>25</v>
      </c>
      <c r="U208" s="192" t="s">
        <v>60</v>
      </c>
      <c r="V208" s="192" t="s">
        <v>60</v>
      </c>
      <c r="W208" s="192" t="s">
        <v>60</v>
      </c>
      <c r="X208" s="192" t="s">
        <v>60</v>
      </c>
      <c r="Y208" s="192" t="s">
        <v>60</v>
      </c>
      <c r="Z208" s="192" t="s">
        <v>60</v>
      </c>
      <c r="AA208" s="192" t="s">
        <v>60</v>
      </c>
      <c r="AB208" s="192" t="s">
        <v>60</v>
      </c>
    </row>
    <row r="209" spans="1:28" ht="71.25" x14ac:dyDescent="0.2">
      <c r="A209" s="200">
        <f t="shared" si="16"/>
        <v>192</v>
      </c>
      <c r="B209" s="207" t="s">
        <v>254</v>
      </c>
      <c r="C209" s="201" t="s">
        <v>2673</v>
      </c>
      <c r="D209" s="201" t="str">
        <f>VLOOKUP(B209,'HECVAT - Full | Vendor Response'!A$4:D$320,4,TRUE)</f>
        <v xml:space="preserve">Sandbox environment can be made available upon request. </v>
      </c>
      <c r="E209" s="194" t="s">
        <v>60</v>
      </c>
      <c r="F209" s="194" t="s">
        <v>3160</v>
      </c>
      <c r="G209" s="194" t="s">
        <v>2674</v>
      </c>
      <c r="H209" s="206" t="s">
        <v>2675</v>
      </c>
      <c r="I209" s="206" t="s">
        <v>3161</v>
      </c>
      <c r="J209" s="195" t="str">
        <f t="shared" si="19"/>
        <v>FALSE</v>
      </c>
      <c r="K209" s="204">
        <v>1</v>
      </c>
      <c r="L209" s="195" t="s">
        <v>249</v>
      </c>
      <c r="M209" s="193" t="s">
        <v>2122</v>
      </c>
      <c r="N209" s="193" t="str">
        <f>VLOOKUP(B209,'HECVAT - Full | Vendor Response'!A:E,3,FALSE)</f>
        <v>Yes</v>
      </c>
      <c r="O209" s="193" t="str">
        <f>IF(LEN(VLOOKUP(B209,'Analyst Report'!$A:$I,7,FALSE))= 0,"",VLOOKUP(B209,'Analyst Report'!$A:$I,7,FALSE))</f>
        <v/>
      </c>
      <c r="P209" s="193">
        <f t="shared" si="20"/>
        <v>1</v>
      </c>
      <c r="Q209" s="193">
        <v>20</v>
      </c>
      <c r="R209" s="193">
        <f>IF(LEN(VLOOKUP(B209,'Analyst Report'!$A$31:$I$288,9,FALSE))=0,VLOOKUP(B209,'Analyst Report'!$A$31:$I$288,8,FALSE),VLOOKUP(B209,'Analyst Report'!$A$31:$I$288,9,FALSE))</f>
        <v>20</v>
      </c>
      <c r="S209" s="193">
        <f t="shared" si="17"/>
        <v>20</v>
      </c>
      <c r="T209" s="193">
        <f t="shared" si="21"/>
        <v>20</v>
      </c>
      <c r="U209" s="192" t="s">
        <v>60</v>
      </c>
      <c r="V209" s="192" t="s">
        <v>60</v>
      </c>
      <c r="W209" s="192" t="s">
        <v>60</v>
      </c>
      <c r="X209" s="192" t="s">
        <v>60</v>
      </c>
      <c r="Y209" s="192" t="s">
        <v>60</v>
      </c>
      <c r="Z209" s="192" t="s">
        <v>60</v>
      </c>
      <c r="AA209" s="192" t="s">
        <v>60</v>
      </c>
      <c r="AB209" s="192" t="s">
        <v>60</v>
      </c>
    </row>
    <row r="210" spans="1:28" ht="213.75" x14ac:dyDescent="0.2">
      <c r="A210" s="200">
        <f t="shared" si="16"/>
        <v>193</v>
      </c>
      <c r="B210" s="201" t="s">
        <v>256</v>
      </c>
      <c r="C210" s="201" t="s">
        <v>2676</v>
      </c>
      <c r="D210" s="201" t="str">
        <f>VLOOKUP(B210,'HECVAT - Full | Vendor Response'!A$4:D$320,4,TRUE)</f>
        <v xml:space="preserve">We perform quarterly security scans of all CourseLeaf servers, including web application vulnerability detection. Scans are performed on local machines daily. </v>
      </c>
      <c r="E210" s="194" t="s">
        <v>60</v>
      </c>
      <c r="F210" s="194" t="s">
        <v>2677</v>
      </c>
      <c r="G210" s="194" t="s">
        <v>2678</v>
      </c>
      <c r="H210" s="206" t="s">
        <v>3162</v>
      </c>
      <c r="I210" s="206" t="s">
        <v>3163</v>
      </c>
      <c r="J210" s="195" t="str">
        <f t="shared" si="19"/>
        <v>FALSE</v>
      </c>
      <c r="K210" s="204">
        <v>1</v>
      </c>
      <c r="L210" s="195" t="s">
        <v>255</v>
      </c>
      <c r="M210" s="193" t="s">
        <v>2122</v>
      </c>
      <c r="N210" s="193" t="str">
        <f>VLOOKUP(B210,'HECVAT - Full | Vendor Response'!A:E,3,FALSE)</f>
        <v>Yes</v>
      </c>
      <c r="O210" s="193" t="str">
        <f>IF(LEN(VLOOKUP(B210,'Analyst Report'!$A:$I,7,FALSE))= 0,"",VLOOKUP(B210,'Analyst Report'!$A:$I,7,FALSE))</f>
        <v/>
      </c>
      <c r="P210" s="193">
        <f t="shared" si="20"/>
        <v>1</v>
      </c>
      <c r="Q210" s="193">
        <v>15</v>
      </c>
      <c r="R210" s="193">
        <f>IF(LEN(VLOOKUP(B210,'Analyst Report'!$A$31:$I$288,9,FALSE))=0,VLOOKUP(B210,'Analyst Report'!$A$31:$I$288,8,FALSE),VLOOKUP(B210,'Analyst Report'!$A$31:$I$288,9,FALSE))</f>
        <v>15</v>
      </c>
      <c r="S210" s="193">
        <f t="shared" si="17"/>
        <v>15</v>
      </c>
      <c r="T210" s="193">
        <f t="shared" si="21"/>
        <v>15</v>
      </c>
      <c r="U210" s="192" t="s">
        <v>60</v>
      </c>
      <c r="V210" s="192" t="s">
        <v>60</v>
      </c>
      <c r="W210" s="192" t="s">
        <v>60</v>
      </c>
      <c r="X210" s="192" t="s">
        <v>60</v>
      </c>
      <c r="Y210" s="192" t="s">
        <v>60</v>
      </c>
      <c r="Z210" s="192" t="s">
        <v>60</v>
      </c>
      <c r="AA210" s="192" t="s">
        <v>60</v>
      </c>
      <c r="AB210" s="192" t="s">
        <v>60</v>
      </c>
    </row>
    <row r="211" spans="1:28" ht="228" x14ac:dyDescent="0.2">
      <c r="A211" s="200">
        <f t="shared" si="16"/>
        <v>194</v>
      </c>
      <c r="B211" s="201" t="s">
        <v>257</v>
      </c>
      <c r="C211" s="201" t="s">
        <v>3164</v>
      </c>
      <c r="D211" s="201" t="str">
        <f>VLOOKUP(B211,'HECVAT - Full | Vendor Response'!A$4:D$320,4,TRUE)</f>
        <v xml:space="preserve">Scans completed in the last year. Leepfrog can provide a copy of our latest penetration test under a signed NDA. </v>
      </c>
      <c r="E211" s="194" t="s">
        <v>60</v>
      </c>
      <c r="F211" s="194" t="s">
        <v>2679</v>
      </c>
      <c r="G211" s="194" t="s">
        <v>3165</v>
      </c>
      <c r="H211" s="206" t="s">
        <v>3166</v>
      </c>
      <c r="I211" s="206" t="s">
        <v>3167</v>
      </c>
      <c r="J211" s="195" t="str">
        <f t="shared" si="19"/>
        <v>FALSE</v>
      </c>
      <c r="K211" s="204">
        <f>IF(N210="Yes",1,0)</f>
        <v>1</v>
      </c>
      <c r="L211" s="195" t="s">
        <v>255</v>
      </c>
      <c r="M211" s="193" t="s">
        <v>2122</v>
      </c>
      <c r="N211" s="193" t="str">
        <f>VLOOKUP(B211,'HECVAT - Full | Vendor Response'!A:E,3,FALSE)</f>
        <v>Yes</v>
      </c>
      <c r="O211" s="193" t="str">
        <f>IF(LEN(VLOOKUP(B211,'Analyst Report'!$A:$I,7,FALSE))= 0,"",VLOOKUP(B211,'Analyst Report'!$A:$I,7,FALSE))</f>
        <v/>
      </c>
      <c r="P211" s="193">
        <f t="shared" si="20"/>
        <v>1</v>
      </c>
      <c r="Q211" s="193">
        <v>20</v>
      </c>
      <c r="R211" s="193">
        <f>IF(LEN(VLOOKUP(B211,'Analyst Report'!$A$31:$I$288,9,FALSE))=0,VLOOKUP(B211,'Analyst Report'!$A$31:$I$288,8,FALSE),VLOOKUP(B211,'Analyst Report'!$A$31:$I$288,9,FALSE))</f>
        <v>20</v>
      </c>
      <c r="S211" s="193">
        <f t="shared" si="17"/>
        <v>20</v>
      </c>
      <c r="T211" s="193">
        <f t="shared" si="21"/>
        <v>20</v>
      </c>
      <c r="U211" s="192" t="s">
        <v>60</v>
      </c>
      <c r="V211" s="192" t="s">
        <v>60</v>
      </c>
      <c r="W211" s="192" t="s">
        <v>60</v>
      </c>
      <c r="X211" s="192" t="s">
        <v>60</v>
      </c>
      <c r="Y211" s="192" t="s">
        <v>60</v>
      </c>
      <c r="Z211" s="192" t="s">
        <v>60</v>
      </c>
      <c r="AA211" s="192" t="s">
        <v>60</v>
      </c>
      <c r="AB211" s="192" t="s">
        <v>60</v>
      </c>
    </row>
    <row r="212" spans="1:28" ht="185.25" x14ac:dyDescent="0.2">
      <c r="A212" s="200">
        <f t="shared" si="16"/>
        <v>195</v>
      </c>
      <c r="B212" s="201" t="s">
        <v>258</v>
      </c>
      <c r="C212" s="201" t="s">
        <v>3196</v>
      </c>
      <c r="D212" s="201" t="str">
        <f>VLOOKUP(B212,'HECVAT - Full | Vendor Response'!A$4:D$320,4,TRUE)</f>
        <v>No, we don’t typically use an authenticated user account to scan for vulnerabilities.</v>
      </c>
      <c r="E212" s="194" t="s">
        <v>60</v>
      </c>
      <c r="F212" s="194" t="s">
        <v>3197</v>
      </c>
      <c r="G212" s="194" t="s">
        <v>2680</v>
      </c>
      <c r="H212" s="206" t="s">
        <v>3203</v>
      </c>
      <c r="I212" s="206" t="s">
        <v>2681</v>
      </c>
      <c r="J212" s="195" t="str">
        <f t="shared" si="19"/>
        <v>TRUE</v>
      </c>
      <c r="K212" s="204">
        <v>1</v>
      </c>
      <c r="L212" s="195" t="s">
        <v>255</v>
      </c>
      <c r="M212" s="193" t="s">
        <v>2122</v>
      </c>
      <c r="N212" s="193" t="str">
        <f>VLOOKUP(B212,'HECVAT - Full | Vendor Response'!A:E,3,FALSE)</f>
        <v>No</v>
      </c>
      <c r="O212" s="193" t="str">
        <f>IF(LEN(VLOOKUP(B212,'Analyst Report'!$A:$I,7,FALSE))= 0,"",VLOOKUP(B212,'Analyst Report'!$A:$I,7,FALSE))</f>
        <v/>
      </c>
      <c r="P212" s="193">
        <f t="shared" si="20"/>
        <v>0</v>
      </c>
      <c r="Q212" s="193">
        <v>25</v>
      </c>
      <c r="R212" s="193">
        <f>IF(LEN(VLOOKUP(B212,'Analyst Report'!$A$31:$I$288,9,FALSE))=0,VLOOKUP(B212,'Analyst Report'!$A$31:$I$288,8,FALSE),VLOOKUP(B212,'Analyst Report'!$A$31:$I$288,9,FALSE))</f>
        <v>25</v>
      </c>
      <c r="S212" s="193">
        <f t="shared" ref="S212:S256" si="22">(IF((ISNUMBER(R212)),R212,Q212))*K212</f>
        <v>25</v>
      </c>
      <c r="T212" s="193">
        <f t="shared" si="21"/>
        <v>0</v>
      </c>
      <c r="U212" s="192" t="s">
        <v>60</v>
      </c>
      <c r="V212" s="192" t="s">
        <v>60</v>
      </c>
      <c r="W212" s="192" t="s">
        <v>60</v>
      </c>
      <c r="X212" s="192" t="s">
        <v>60</v>
      </c>
      <c r="Y212" s="192" t="s">
        <v>60</v>
      </c>
      <c r="Z212" s="192" t="s">
        <v>60</v>
      </c>
      <c r="AA212" s="192" t="s">
        <v>60</v>
      </c>
      <c r="AB212" s="192" t="s">
        <v>60</v>
      </c>
    </row>
    <row r="213" spans="1:28" ht="114" x14ac:dyDescent="0.2">
      <c r="A213" s="200">
        <f t="shared" si="16"/>
        <v>196</v>
      </c>
      <c r="B213" s="201" t="s">
        <v>259</v>
      </c>
      <c r="C213" s="201" t="s">
        <v>3169</v>
      </c>
      <c r="D213" s="201" t="str">
        <f>VLOOKUP(B213,'HECVAT - Full | Vendor Response'!A$4:D$320,4,TRUE)</f>
        <v xml:space="preserve">NDA required. </v>
      </c>
      <c r="E213" s="194" t="s">
        <v>60</v>
      </c>
      <c r="F213" s="194" t="s">
        <v>3170</v>
      </c>
      <c r="G213" s="194" t="s">
        <v>2682</v>
      </c>
      <c r="H213" s="206" t="s">
        <v>2683</v>
      </c>
      <c r="I213" s="206" t="s">
        <v>3168</v>
      </c>
      <c r="J213" s="195" t="str">
        <f t="shared" si="19"/>
        <v>TRUE</v>
      </c>
      <c r="K213" s="204">
        <v>1</v>
      </c>
      <c r="L213" s="195" t="s">
        <v>255</v>
      </c>
      <c r="M213" s="193" t="s">
        <v>2122</v>
      </c>
      <c r="N213" s="193" t="str">
        <f>VLOOKUP(B213,'HECVAT - Full | Vendor Response'!A:E,3,FALSE)</f>
        <v>Yes</v>
      </c>
      <c r="O213" s="193" t="str">
        <f>IF(LEN(VLOOKUP(B213,'Analyst Report'!$A:$I,7,FALSE))= 0,"",VLOOKUP(B213,'Analyst Report'!$A:$I,7,FALSE))</f>
        <v/>
      </c>
      <c r="P213" s="193">
        <f t="shared" si="20"/>
        <v>1</v>
      </c>
      <c r="Q213" s="193">
        <v>25</v>
      </c>
      <c r="R213" s="193">
        <f>IF(LEN(VLOOKUP(B213,'Analyst Report'!$A$31:$I$288,9,FALSE))=0,VLOOKUP(B213,'Analyst Report'!$A$31:$I$288,8,FALSE),VLOOKUP(B213,'Analyst Report'!$A$31:$I$288,9,FALSE))</f>
        <v>25</v>
      </c>
      <c r="S213" s="193">
        <f t="shared" si="22"/>
        <v>25</v>
      </c>
      <c r="T213" s="193">
        <f t="shared" si="21"/>
        <v>25</v>
      </c>
      <c r="U213" s="192" t="s">
        <v>60</v>
      </c>
      <c r="V213" s="192" t="s">
        <v>60</v>
      </c>
      <c r="W213" s="192" t="s">
        <v>60</v>
      </c>
      <c r="X213" s="192" t="s">
        <v>60</v>
      </c>
      <c r="Y213" s="192" t="s">
        <v>60</v>
      </c>
      <c r="Z213" s="192" t="s">
        <v>60</v>
      </c>
      <c r="AA213" s="192" t="s">
        <v>60</v>
      </c>
      <c r="AB213" s="192" t="s">
        <v>60</v>
      </c>
    </row>
    <row r="214" spans="1:28" ht="409.5" x14ac:dyDescent="0.2">
      <c r="A214" s="200">
        <f t="shared" si="16"/>
        <v>197</v>
      </c>
      <c r="B214" s="201" t="s">
        <v>260</v>
      </c>
      <c r="C214" s="201" t="s">
        <v>3171</v>
      </c>
      <c r="D214" s="201">
        <f>VLOOKUP(B214,'HECVAT - Full | Vendor Response'!A$4:D$320,4,TRUE)</f>
        <v>0</v>
      </c>
      <c r="E214" s="194" t="s">
        <v>3172</v>
      </c>
      <c r="F214" s="194"/>
      <c r="G214" s="194"/>
      <c r="H214" s="206" t="s">
        <v>2684</v>
      </c>
      <c r="I214" s="206" t="s">
        <v>2685</v>
      </c>
      <c r="J214" s="195" t="str">
        <f t="shared" si="19"/>
        <v>FALSE</v>
      </c>
      <c r="K214" s="204">
        <v>1</v>
      </c>
      <c r="L214" s="195" t="s">
        <v>255</v>
      </c>
      <c r="M214" s="193" t="s">
        <v>2122</v>
      </c>
      <c r="N214" s="193" t="str">
        <f>VLOOKUP(B214,'HECVAT - Full | Vendor Response'!A:E,3,FALSE)</f>
        <v>During development, our standard source code review process includes a technical review from an engineer and a functional review by our QA staff before it is a candidate to be deployed to an environment. Part of the code review process includes looking for things like SQL injection, XSS, etc. We also use a static code analysis tool on our C++ code as part of every build to check for security issues.
Leepfrog also reviews a number of sources for security vulnerabilities, including various public mailing lists, vendor mailing lists, websites, etc. Upon notification of a vulnerability we develop a plan particular to the vulnerability which may include timely deployment of vendor patches, internal hotfixes,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We perform quarterly security scans of all CourseLeaf servers, including web application vulnerability detection. Scans are performed on local machines daily. We utilize additional third party anti-malware software, email scanning for malware and botnets, provide training on malware and utilize principle of least privilege for access to eliminate the spread and damage of malware. Anti-virus software is used on all Leepfrog Windows and Mac workstations. We also utilize anti-virus software at our perimeter email servers.</v>
      </c>
      <c r="O214" s="193" t="str">
        <f>IF(LEN(VLOOKUP(B214,'Analyst Report'!$A:$I,7,FALSE))= 0,"",VLOOKUP(B214,'Analyst Report'!$A:$I,7,FALSE))</f>
        <v/>
      </c>
      <c r="P214" s="193">
        <f t="shared" si="20"/>
        <v>0</v>
      </c>
      <c r="Q214" s="193">
        <v>20</v>
      </c>
      <c r="R214" s="193">
        <f>IF(LEN(VLOOKUP(B214,'Analyst Report'!$A$31:$I$288,9,FALSE))=0,VLOOKUP(B214,'Analyst Report'!$A$31:$I$288,8,FALSE),VLOOKUP(B214,'Analyst Report'!$A$31:$I$288,9,FALSE))</f>
        <v>20</v>
      </c>
      <c r="S214" s="193">
        <f t="shared" si="22"/>
        <v>20</v>
      </c>
      <c r="T214" s="193">
        <f t="shared" si="21"/>
        <v>0</v>
      </c>
      <c r="U214" s="192" t="s">
        <v>60</v>
      </c>
      <c r="V214" s="192" t="s">
        <v>60</v>
      </c>
      <c r="W214" s="192" t="s">
        <v>60</v>
      </c>
      <c r="X214" s="192" t="s">
        <v>60</v>
      </c>
      <c r="Y214" s="192" t="s">
        <v>60</v>
      </c>
      <c r="Z214" s="192" t="s">
        <v>60</v>
      </c>
      <c r="AA214" s="192" t="s">
        <v>60</v>
      </c>
      <c r="AB214" s="192" t="s">
        <v>60</v>
      </c>
    </row>
    <row r="215" spans="1:28" ht="142.5" x14ac:dyDescent="0.2">
      <c r="A215" s="200">
        <f t="shared" ref="A215:A256" si="23">A214+1</f>
        <v>198</v>
      </c>
      <c r="B215" s="201" t="s">
        <v>261</v>
      </c>
      <c r="C215" s="201" t="s">
        <v>3173</v>
      </c>
      <c r="D215" s="201" t="str">
        <f>VLOOKUP(B215,'HECVAT - Full | Vendor Response'!A$4:D$320,4,TRUE)</f>
        <v xml:space="preserve">NDA or fully executed contract is required. </v>
      </c>
      <c r="E215" s="194" t="s">
        <v>60</v>
      </c>
      <c r="F215" s="194" t="s">
        <v>2686</v>
      </c>
      <c r="G215" s="194" t="s">
        <v>2687</v>
      </c>
      <c r="H215" s="206" t="s">
        <v>3174</v>
      </c>
      <c r="I215" s="206" t="s">
        <v>2688</v>
      </c>
      <c r="J215" s="195" t="str">
        <f t="shared" si="19"/>
        <v>TRUE</v>
      </c>
      <c r="K215" s="204">
        <v>1</v>
      </c>
      <c r="L215" s="195" t="s">
        <v>255</v>
      </c>
      <c r="M215" s="193" t="s">
        <v>2122</v>
      </c>
      <c r="N215" s="193" t="str">
        <f>VLOOKUP(B215,'HECVAT - Full | Vendor Response'!A:E,3,FALSE)</f>
        <v>Yes</v>
      </c>
      <c r="O215" s="193" t="str">
        <f>IF(LEN(VLOOKUP(B215,'Analyst Report'!$A:$I,7,FALSE))= 0,"",VLOOKUP(B215,'Analyst Report'!$A:$I,7,FALSE))</f>
        <v/>
      </c>
      <c r="P215" s="193">
        <f t="shared" si="20"/>
        <v>1</v>
      </c>
      <c r="Q215" s="193">
        <v>25</v>
      </c>
      <c r="R215" s="193">
        <f>IF(LEN(VLOOKUP(B215,'Analyst Report'!$A$31:$I$288,9,FALSE))=0,VLOOKUP(B215,'Analyst Report'!$A$31:$I$288,8,FALSE),VLOOKUP(B215,'Analyst Report'!$A$31:$I$288,9,FALSE))</f>
        <v>25</v>
      </c>
      <c r="S215" s="193">
        <f t="shared" si="22"/>
        <v>25</v>
      </c>
      <c r="T215" s="193">
        <f t="shared" si="21"/>
        <v>25</v>
      </c>
      <c r="U215" s="192" t="s">
        <v>60</v>
      </c>
      <c r="V215" s="192" t="s">
        <v>60</v>
      </c>
      <c r="W215" s="192" t="s">
        <v>60</v>
      </c>
      <c r="X215" s="192" t="s">
        <v>60</v>
      </c>
      <c r="Y215" s="192" t="s">
        <v>60</v>
      </c>
      <c r="Z215" s="192" t="s">
        <v>60</v>
      </c>
      <c r="AA215" s="192" t="s">
        <v>60</v>
      </c>
      <c r="AB215" s="192" t="s">
        <v>60</v>
      </c>
    </row>
    <row r="216" spans="1:28" ht="57" x14ac:dyDescent="0.2">
      <c r="A216" s="200">
        <f t="shared" si="23"/>
        <v>199</v>
      </c>
      <c r="B216" s="201" t="s">
        <v>262</v>
      </c>
      <c r="C216" s="201" t="s">
        <v>2689</v>
      </c>
      <c r="D216" s="201" t="str">
        <f>VLOOKUP(B216,'HECVAT - Full | Vendor Response'!A$4:D$320,4,TRUE)</f>
        <v xml:space="preserve">All changes are logged. Leepfrog does not disclose this information. </v>
      </c>
      <c r="E216" s="194" t="s">
        <v>263</v>
      </c>
      <c r="F216" s="194"/>
      <c r="G216" s="194"/>
      <c r="H216" s="206" t="s">
        <v>2102</v>
      </c>
      <c r="I216" s="206" t="s">
        <v>2690</v>
      </c>
      <c r="J216" s="195" t="str">
        <f t="shared" si="19"/>
        <v>FALSE</v>
      </c>
      <c r="K216" s="204">
        <f>IF(N$18="Yes",1,0)</f>
        <v>0</v>
      </c>
      <c r="L216" s="195" t="s">
        <v>2102</v>
      </c>
      <c r="M216" s="193" t="s">
        <v>2122</v>
      </c>
      <c r="N216" s="193">
        <f>VLOOKUP(B216,'HECVAT - Full | Vendor Response'!A:E,3,FALSE)</f>
        <v>0</v>
      </c>
      <c r="O216" s="193" t="str">
        <f>IF(LEN(VLOOKUP(B216,'Analyst Report'!$A:$I,7,FALSE))= 0,"",VLOOKUP(B216,'Analyst Report'!$A:$I,7,FALSE))</f>
        <v/>
      </c>
      <c r="P216" s="193">
        <f t="shared" si="20"/>
        <v>0</v>
      </c>
      <c r="Q216" s="193">
        <v>25</v>
      </c>
      <c r="R216" s="193">
        <f>IF(LEN(VLOOKUP(B216,'Analyst Report'!$A$31:$I$288,9,FALSE))=0,VLOOKUP(B216,'Analyst Report'!$A$31:$I$288,8,FALSE),VLOOKUP(B216,'Analyst Report'!$A$31:$I$288,9,FALSE))</f>
        <v>25</v>
      </c>
      <c r="S216" s="193">
        <f t="shared" si="22"/>
        <v>0</v>
      </c>
      <c r="T216" s="193">
        <f t="shared" si="21"/>
        <v>0</v>
      </c>
      <c r="U216" s="192" t="s">
        <v>60</v>
      </c>
      <c r="V216" s="192" t="s">
        <v>60</v>
      </c>
      <c r="W216" s="192" t="s">
        <v>60</v>
      </c>
      <c r="X216" s="192" t="s">
        <v>60</v>
      </c>
      <c r="Y216" s="192" t="s">
        <v>60</v>
      </c>
      <c r="Z216" s="192" t="s">
        <v>60</v>
      </c>
      <c r="AA216" s="192" t="s">
        <v>60</v>
      </c>
      <c r="AB216" s="192" t="s">
        <v>60</v>
      </c>
    </row>
    <row r="217" spans="1:28" ht="57" x14ac:dyDescent="0.2">
      <c r="A217" s="200">
        <f t="shared" si="23"/>
        <v>200</v>
      </c>
      <c r="B217" s="201" t="s">
        <v>264</v>
      </c>
      <c r="C217" s="201" t="s">
        <v>2691</v>
      </c>
      <c r="D217" s="201" t="str">
        <f>VLOOKUP(B217,'HECVAT - Full | Vendor Response'!A$4:D$320,4,TRUE)</f>
        <v xml:space="preserve">All changes are logged. Leepfrog does not disclose this information. </v>
      </c>
      <c r="E217" s="194" t="s">
        <v>263</v>
      </c>
      <c r="F217" s="194"/>
      <c r="G217" s="194"/>
      <c r="H217" s="206" t="s">
        <v>2102</v>
      </c>
      <c r="I217" s="206" t="s">
        <v>2690</v>
      </c>
      <c r="J217" s="195" t="str">
        <f t="shared" si="19"/>
        <v>FALSE</v>
      </c>
      <c r="K217" s="204">
        <f t="shared" ref="K217:K244" si="24">IF(N$18="Yes",1,0)</f>
        <v>0</v>
      </c>
      <c r="L217" s="195" t="s">
        <v>2102</v>
      </c>
      <c r="M217" s="193" t="s">
        <v>2122</v>
      </c>
      <c r="N217" s="193">
        <f>VLOOKUP(B217,'HECVAT - Full | Vendor Response'!A:E,3,FALSE)</f>
        <v>0</v>
      </c>
      <c r="O217" s="193" t="str">
        <f>IF(LEN(VLOOKUP(B217,'Analyst Report'!$A:$I,7,FALSE))= 0,"",VLOOKUP(B217,'Analyst Report'!$A:$I,7,FALSE))</f>
        <v/>
      </c>
      <c r="P217" s="193">
        <f t="shared" si="20"/>
        <v>0</v>
      </c>
      <c r="Q217" s="193">
        <v>20</v>
      </c>
      <c r="R217" s="193">
        <f>IF(LEN(VLOOKUP(B217,'Analyst Report'!$A$31:$I$288,9,FALSE))=0,VLOOKUP(B217,'Analyst Report'!$A$31:$I$288,8,FALSE),VLOOKUP(B217,'Analyst Report'!$A$31:$I$288,9,FALSE))</f>
        <v>20</v>
      </c>
      <c r="S217" s="193">
        <f t="shared" si="22"/>
        <v>0</v>
      </c>
      <c r="T217" s="193">
        <f t="shared" si="21"/>
        <v>0</v>
      </c>
      <c r="U217" s="192" t="s">
        <v>60</v>
      </c>
      <c r="V217" s="192" t="s">
        <v>60</v>
      </c>
      <c r="W217" s="192" t="s">
        <v>60</v>
      </c>
      <c r="X217" s="192" t="s">
        <v>60</v>
      </c>
      <c r="Y217" s="192" t="s">
        <v>60</v>
      </c>
      <c r="Z217" s="192" t="s">
        <v>60</v>
      </c>
      <c r="AA217" s="192" t="s">
        <v>60</v>
      </c>
      <c r="AB217" s="192" t="s">
        <v>60</v>
      </c>
    </row>
    <row r="218" spans="1:28" ht="57" x14ac:dyDescent="0.2">
      <c r="A218" s="200">
        <f t="shared" si="23"/>
        <v>201</v>
      </c>
      <c r="B218" s="201" t="s">
        <v>265</v>
      </c>
      <c r="C218" s="201" t="s">
        <v>3175</v>
      </c>
      <c r="D218" s="201" t="str">
        <f>VLOOKUP(B218,'HECVAT - Full | Vendor Response'!A$4:D$320,4,TRUE)</f>
        <v xml:space="preserve">All changes are logged. Leepfrog does not disclose this information. </v>
      </c>
      <c r="E218" s="194" t="s">
        <v>263</v>
      </c>
      <c r="F218" s="194"/>
      <c r="G218" s="194"/>
      <c r="H218" s="206" t="s">
        <v>2102</v>
      </c>
      <c r="I218" s="206" t="s">
        <v>2690</v>
      </c>
      <c r="J218" s="195" t="str">
        <f t="shared" si="19"/>
        <v>FALSE</v>
      </c>
      <c r="K218" s="204">
        <f t="shared" si="24"/>
        <v>0</v>
      </c>
      <c r="L218" s="195" t="s">
        <v>2102</v>
      </c>
      <c r="M218" s="193" t="s">
        <v>2122</v>
      </c>
      <c r="N218" s="193">
        <f>VLOOKUP(B218,'HECVAT - Full | Vendor Response'!A:E,3,FALSE)</f>
        <v>0</v>
      </c>
      <c r="O218" s="193" t="str">
        <f>IF(LEN(VLOOKUP(B218,'Analyst Report'!$A:$I,7,FALSE))= 0,"",VLOOKUP(B218,'Analyst Report'!$A:$I,7,FALSE))</f>
        <v/>
      </c>
      <c r="P218" s="193">
        <f t="shared" si="20"/>
        <v>0</v>
      </c>
      <c r="Q218" s="193">
        <v>20</v>
      </c>
      <c r="R218" s="193">
        <f>IF(LEN(VLOOKUP(B218,'Analyst Report'!$A$31:$I$288,9,FALSE))=0,VLOOKUP(B218,'Analyst Report'!$A$31:$I$288,8,FALSE),VLOOKUP(B218,'Analyst Report'!$A$31:$I$288,9,FALSE))</f>
        <v>20</v>
      </c>
      <c r="S218" s="193">
        <f t="shared" si="22"/>
        <v>0</v>
      </c>
      <c r="T218" s="193">
        <f t="shared" si="21"/>
        <v>0</v>
      </c>
      <c r="U218" s="192" t="s">
        <v>60</v>
      </c>
      <c r="V218" s="192" t="s">
        <v>60</v>
      </c>
      <c r="W218" s="192" t="s">
        <v>60</v>
      </c>
      <c r="X218" s="192" t="s">
        <v>60</v>
      </c>
      <c r="Y218" s="192" t="s">
        <v>60</v>
      </c>
      <c r="Z218" s="192" t="s">
        <v>60</v>
      </c>
      <c r="AA218" s="192" t="s">
        <v>60</v>
      </c>
      <c r="AB218" s="192" t="s">
        <v>60</v>
      </c>
    </row>
    <row r="219" spans="1:28" ht="57" x14ac:dyDescent="0.2">
      <c r="A219" s="200">
        <f t="shared" si="23"/>
        <v>202</v>
      </c>
      <c r="B219" s="201" t="s">
        <v>266</v>
      </c>
      <c r="C219" s="201" t="s">
        <v>2692</v>
      </c>
      <c r="D219" s="201" t="str">
        <f>VLOOKUP(B219,'HECVAT - Full | Vendor Response'!A$4:D$320,4,TRUE)</f>
        <v xml:space="preserve">All changes are logged. Leepfrog does not disclose this information. </v>
      </c>
      <c r="E219" s="194" t="s">
        <v>263</v>
      </c>
      <c r="F219" s="194"/>
      <c r="G219" s="194"/>
      <c r="H219" s="206" t="s">
        <v>2102</v>
      </c>
      <c r="I219" s="206" t="s">
        <v>2690</v>
      </c>
      <c r="J219" s="195" t="str">
        <f t="shared" si="19"/>
        <v>FALSE</v>
      </c>
      <c r="K219" s="204">
        <f t="shared" si="24"/>
        <v>0</v>
      </c>
      <c r="L219" s="195" t="s">
        <v>2102</v>
      </c>
      <c r="M219" s="193" t="s">
        <v>2122</v>
      </c>
      <c r="N219" s="193">
        <f>VLOOKUP(B219,'HECVAT - Full | Vendor Response'!A:E,3,FALSE)</f>
        <v>0</v>
      </c>
      <c r="O219" s="193" t="str">
        <f>IF(LEN(VLOOKUP(B219,'Analyst Report'!$A:$I,7,FALSE))= 0,"",VLOOKUP(B219,'Analyst Report'!$A:$I,7,FALSE))</f>
        <v/>
      </c>
      <c r="P219" s="193">
        <f t="shared" si="20"/>
        <v>0</v>
      </c>
      <c r="Q219" s="193">
        <v>20</v>
      </c>
      <c r="R219" s="193">
        <f>IF(LEN(VLOOKUP(B219,'Analyst Report'!$A$31:$I$288,9,FALSE))=0,VLOOKUP(B219,'Analyst Report'!$A$31:$I$288,8,FALSE),VLOOKUP(B219,'Analyst Report'!$A$31:$I$288,9,FALSE))</f>
        <v>20</v>
      </c>
      <c r="S219" s="193">
        <f t="shared" si="22"/>
        <v>0</v>
      </c>
      <c r="T219" s="193">
        <f t="shared" si="21"/>
        <v>0</v>
      </c>
      <c r="U219" s="192" t="s">
        <v>60</v>
      </c>
      <c r="V219" s="192" t="s">
        <v>60</v>
      </c>
      <c r="W219" s="192" t="s">
        <v>60</v>
      </c>
      <c r="X219" s="192" t="s">
        <v>60</v>
      </c>
      <c r="Y219" s="192" t="s">
        <v>60</v>
      </c>
      <c r="Z219" s="192" t="s">
        <v>60</v>
      </c>
      <c r="AA219" s="192" t="s">
        <v>60</v>
      </c>
      <c r="AB219" s="192" t="s">
        <v>60</v>
      </c>
    </row>
    <row r="220" spans="1:28" ht="57" x14ac:dyDescent="0.2">
      <c r="A220" s="200">
        <f t="shared" si="23"/>
        <v>203</v>
      </c>
      <c r="B220" s="201" t="s">
        <v>267</v>
      </c>
      <c r="C220" s="201" t="s">
        <v>2693</v>
      </c>
      <c r="D220" s="201" t="str">
        <f>VLOOKUP(B220,'HECVAT - Full | Vendor Response'!A$4:D$320,4,TRUE)</f>
        <v xml:space="preserve">All changes are logged. Leepfrog does not disclose this information. </v>
      </c>
      <c r="E220" s="194" t="s">
        <v>263</v>
      </c>
      <c r="F220" s="194"/>
      <c r="G220" s="194"/>
      <c r="H220" s="206" t="s">
        <v>2102</v>
      </c>
      <c r="I220" s="206" t="s">
        <v>2690</v>
      </c>
      <c r="J220" s="195" t="str">
        <f t="shared" si="19"/>
        <v>FALSE</v>
      </c>
      <c r="K220" s="204">
        <f t="shared" si="24"/>
        <v>0</v>
      </c>
      <c r="L220" s="195" t="s">
        <v>2102</v>
      </c>
      <c r="M220" s="193" t="s">
        <v>2122</v>
      </c>
      <c r="N220" s="193">
        <f>VLOOKUP(B220,'HECVAT - Full | Vendor Response'!A:E,3,FALSE)</f>
        <v>0</v>
      </c>
      <c r="O220" s="193" t="str">
        <f>IF(LEN(VLOOKUP(B220,'Analyst Report'!$A:$I,7,FALSE))= 0,"",VLOOKUP(B220,'Analyst Report'!$A:$I,7,FALSE))</f>
        <v/>
      </c>
      <c r="P220" s="193">
        <f t="shared" si="20"/>
        <v>0</v>
      </c>
      <c r="Q220" s="193">
        <v>20</v>
      </c>
      <c r="R220" s="193">
        <f>IF(LEN(VLOOKUP(B220,'Analyst Report'!$A$31:$I$288,9,FALSE))=0,VLOOKUP(B220,'Analyst Report'!$A$31:$I$288,8,FALSE),VLOOKUP(B220,'Analyst Report'!$A$31:$I$288,9,FALSE))</f>
        <v>20</v>
      </c>
      <c r="S220" s="193">
        <f t="shared" si="22"/>
        <v>0</v>
      </c>
      <c r="T220" s="193">
        <f t="shared" si="21"/>
        <v>0</v>
      </c>
      <c r="U220" s="192" t="s">
        <v>60</v>
      </c>
      <c r="V220" s="192" t="s">
        <v>60</v>
      </c>
      <c r="W220" s="192" t="s">
        <v>60</v>
      </c>
      <c r="X220" s="192" t="s">
        <v>60</v>
      </c>
      <c r="Y220" s="192" t="s">
        <v>60</v>
      </c>
      <c r="Z220" s="192" t="s">
        <v>60</v>
      </c>
      <c r="AA220" s="192" t="s">
        <v>60</v>
      </c>
      <c r="AB220" s="192" t="s">
        <v>60</v>
      </c>
    </row>
    <row r="221" spans="1:28" ht="57" x14ac:dyDescent="0.2">
      <c r="A221" s="200">
        <f t="shared" si="23"/>
        <v>204</v>
      </c>
      <c r="B221" s="201" t="s">
        <v>268</v>
      </c>
      <c r="C221" s="201" t="s">
        <v>2694</v>
      </c>
      <c r="D221" s="201" t="str">
        <f>VLOOKUP(B221,'HECVAT - Full | Vendor Response'!A$4:D$320,4,TRUE)</f>
        <v xml:space="preserve">All changes are logged. Leepfrog does not disclose this information. </v>
      </c>
      <c r="E221" s="194" t="s">
        <v>263</v>
      </c>
      <c r="F221" s="194"/>
      <c r="G221" s="194"/>
      <c r="H221" s="206" t="s">
        <v>2102</v>
      </c>
      <c r="I221" s="206" t="s">
        <v>2690</v>
      </c>
      <c r="J221" s="195" t="str">
        <f t="shared" si="19"/>
        <v>FALSE</v>
      </c>
      <c r="K221" s="204">
        <f t="shared" si="24"/>
        <v>0</v>
      </c>
      <c r="L221" s="195" t="s">
        <v>2102</v>
      </c>
      <c r="M221" s="193" t="s">
        <v>2122</v>
      </c>
      <c r="N221" s="193">
        <f>VLOOKUP(B221,'HECVAT - Full | Vendor Response'!A:E,3,FALSE)</f>
        <v>0</v>
      </c>
      <c r="O221" s="193" t="str">
        <f>IF(LEN(VLOOKUP(B221,'Analyst Report'!$A:$I,7,FALSE))= 0,"",VLOOKUP(B221,'Analyst Report'!$A:$I,7,FALSE))</f>
        <v/>
      </c>
      <c r="P221" s="193">
        <f t="shared" si="20"/>
        <v>0</v>
      </c>
      <c r="Q221" s="193">
        <v>25</v>
      </c>
      <c r="R221" s="193">
        <f>IF(LEN(VLOOKUP(B221,'Analyst Report'!$A$31:$I$288,9,FALSE))=0,VLOOKUP(B221,'Analyst Report'!$A$31:$I$288,8,FALSE),VLOOKUP(B221,'Analyst Report'!$A$31:$I$288,9,FALSE))</f>
        <v>25</v>
      </c>
      <c r="S221" s="193">
        <f t="shared" si="22"/>
        <v>0</v>
      </c>
      <c r="T221" s="193">
        <f t="shared" si="21"/>
        <v>0</v>
      </c>
      <c r="U221" s="192" t="s">
        <v>60</v>
      </c>
      <c r="V221" s="192" t="s">
        <v>60</v>
      </c>
      <c r="W221" s="192" t="s">
        <v>60</v>
      </c>
      <c r="X221" s="192" t="s">
        <v>60</v>
      </c>
      <c r="Y221" s="192" t="s">
        <v>60</v>
      </c>
      <c r="Z221" s="192" t="s">
        <v>60</v>
      </c>
      <c r="AA221" s="192" t="s">
        <v>60</v>
      </c>
      <c r="AB221" s="192" t="s">
        <v>60</v>
      </c>
    </row>
    <row r="222" spans="1:28" ht="57" x14ac:dyDescent="0.2">
      <c r="A222" s="200">
        <f t="shared" si="23"/>
        <v>205</v>
      </c>
      <c r="B222" s="201" t="s">
        <v>269</v>
      </c>
      <c r="C222" s="201" t="s">
        <v>2695</v>
      </c>
      <c r="D222" s="201" t="str">
        <f>VLOOKUP(B222,'HECVAT - Full | Vendor Response'!A$4:D$320,4,TRUE)</f>
        <v xml:space="preserve">All changes are logged. Leepfrog does not disclose this information. </v>
      </c>
      <c r="E222" s="194" t="s">
        <v>263</v>
      </c>
      <c r="F222" s="194"/>
      <c r="G222" s="194"/>
      <c r="H222" s="206" t="s">
        <v>2102</v>
      </c>
      <c r="I222" s="206" t="s">
        <v>2690</v>
      </c>
      <c r="J222" s="195" t="str">
        <f t="shared" si="19"/>
        <v>FALSE</v>
      </c>
      <c r="K222" s="204">
        <f t="shared" si="24"/>
        <v>0</v>
      </c>
      <c r="L222" s="195" t="s">
        <v>2102</v>
      </c>
      <c r="M222" s="193" t="s">
        <v>2122</v>
      </c>
      <c r="N222" s="193">
        <f>VLOOKUP(B222,'HECVAT - Full | Vendor Response'!A:E,3,FALSE)</f>
        <v>0</v>
      </c>
      <c r="O222" s="193" t="str">
        <f>IF(LEN(VLOOKUP(B222,'Analyst Report'!$A:$I,7,FALSE))= 0,"",VLOOKUP(B222,'Analyst Report'!$A:$I,7,FALSE))</f>
        <v/>
      </c>
      <c r="P222" s="193">
        <f t="shared" si="20"/>
        <v>0</v>
      </c>
      <c r="Q222" s="193">
        <v>20</v>
      </c>
      <c r="R222" s="193">
        <f>IF(LEN(VLOOKUP(B222,'Analyst Report'!$A$31:$I$288,9,FALSE))=0,VLOOKUP(B222,'Analyst Report'!$A$31:$I$288,8,FALSE),VLOOKUP(B222,'Analyst Report'!$A$31:$I$288,9,FALSE))</f>
        <v>20</v>
      </c>
      <c r="S222" s="193">
        <f t="shared" si="22"/>
        <v>0</v>
      </c>
      <c r="T222" s="193">
        <f t="shared" si="21"/>
        <v>0</v>
      </c>
      <c r="U222" s="192" t="s">
        <v>60</v>
      </c>
      <c r="V222" s="192" t="s">
        <v>60</v>
      </c>
      <c r="W222" s="192" t="s">
        <v>60</v>
      </c>
      <c r="X222" s="192" t="s">
        <v>60</v>
      </c>
      <c r="Y222" s="192" t="s">
        <v>60</v>
      </c>
      <c r="Z222" s="192" t="s">
        <v>60</v>
      </c>
      <c r="AA222" s="192" t="s">
        <v>60</v>
      </c>
      <c r="AB222" s="192" t="s">
        <v>60</v>
      </c>
    </row>
    <row r="223" spans="1:28" ht="57" x14ac:dyDescent="0.2">
      <c r="A223" s="200">
        <f t="shared" si="23"/>
        <v>206</v>
      </c>
      <c r="B223" s="201" t="s">
        <v>270</v>
      </c>
      <c r="C223" s="201" t="s">
        <v>2696</v>
      </c>
      <c r="D223" s="201" t="str">
        <f>VLOOKUP(B223,'HECVAT - Full | Vendor Response'!A$4:D$320,4,TRUE)</f>
        <v xml:space="preserve">All changes are logged. Leepfrog does not disclose this information. </v>
      </c>
      <c r="E223" s="194" t="s">
        <v>263</v>
      </c>
      <c r="F223" s="194"/>
      <c r="G223" s="194"/>
      <c r="H223" s="206" t="s">
        <v>2102</v>
      </c>
      <c r="I223" s="206" t="s">
        <v>2690</v>
      </c>
      <c r="J223" s="195" t="str">
        <f t="shared" si="19"/>
        <v>FALSE</v>
      </c>
      <c r="K223" s="204">
        <f t="shared" si="24"/>
        <v>0</v>
      </c>
      <c r="L223" s="195" t="s">
        <v>2102</v>
      </c>
      <c r="M223" s="193" t="s">
        <v>2122</v>
      </c>
      <c r="N223" s="193">
        <f>VLOOKUP(B223,'HECVAT - Full | Vendor Response'!A:E,3,FALSE)</f>
        <v>0</v>
      </c>
      <c r="O223" s="193" t="str">
        <f>IF(LEN(VLOOKUP(B223,'Analyst Report'!$A:$I,7,FALSE))= 0,"",VLOOKUP(B223,'Analyst Report'!$A:$I,7,FALSE))</f>
        <v/>
      </c>
      <c r="P223" s="193">
        <f t="shared" si="20"/>
        <v>0</v>
      </c>
      <c r="Q223" s="193">
        <v>20</v>
      </c>
      <c r="R223" s="193">
        <f>IF(LEN(VLOOKUP(B223,'Analyst Report'!$A$31:$I$288,9,FALSE))=0,VLOOKUP(B223,'Analyst Report'!$A$31:$I$288,8,FALSE),VLOOKUP(B223,'Analyst Report'!$A$31:$I$288,9,FALSE))</f>
        <v>20</v>
      </c>
      <c r="S223" s="193">
        <f t="shared" si="22"/>
        <v>0</v>
      </c>
      <c r="T223" s="193">
        <f t="shared" si="21"/>
        <v>0</v>
      </c>
      <c r="U223" s="192" t="s">
        <v>60</v>
      </c>
      <c r="V223" s="192" t="s">
        <v>60</v>
      </c>
      <c r="W223" s="192" t="s">
        <v>60</v>
      </c>
      <c r="X223" s="192" t="s">
        <v>60</v>
      </c>
      <c r="Y223" s="192" t="s">
        <v>60</v>
      </c>
      <c r="Z223" s="192" t="s">
        <v>60</v>
      </c>
      <c r="AA223" s="192" t="s">
        <v>60</v>
      </c>
      <c r="AB223" s="192" t="s">
        <v>60</v>
      </c>
    </row>
    <row r="224" spans="1:28" ht="57" x14ac:dyDescent="0.2">
      <c r="A224" s="200">
        <f t="shared" si="23"/>
        <v>207</v>
      </c>
      <c r="B224" s="201" t="s">
        <v>271</v>
      </c>
      <c r="C224" s="201" t="s">
        <v>3176</v>
      </c>
      <c r="D224" s="201" t="str">
        <f>VLOOKUP(B224,'HECVAT - Full | Vendor Response'!A$4:D$320,4,TRUE)</f>
        <v xml:space="preserve">All changes are logged. Leepfrog does not disclose this information. </v>
      </c>
      <c r="E224" s="194" t="s">
        <v>263</v>
      </c>
      <c r="F224" s="194"/>
      <c r="G224" s="194"/>
      <c r="H224" s="206" t="s">
        <v>2102</v>
      </c>
      <c r="I224" s="206" t="s">
        <v>2690</v>
      </c>
      <c r="J224" s="195" t="str">
        <f t="shared" si="19"/>
        <v>FALSE</v>
      </c>
      <c r="K224" s="204">
        <f t="shared" si="24"/>
        <v>0</v>
      </c>
      <c r="L224" s="195" t="s">
        <v>2102</v>
      </c>
      <c r="M224" s="193" t="s">
        <v>2122</v>
      </c>
      <c r="N224" s="193">
        <f>VLOOKUP(B224,'HECVAT - Full | Vendor Response'!A:E,3,FALSE)</f>
        <v>0</v>
      </c>
      <c r="O224" s="193" t="str">
        <f>IF(LEN(VLOOKUP(B224,'Analyst Report'!$A:$I,7,FALSE))= 0,"",VLOOKUP(B224,'Analyst Report'!$A:$I,7,FALSE))</f>
        <v/>
      </c>
      <c r="P224" s="193">
        <f t="shared" si="20"/>
        <v>0</v>
      </c>
      <c r="Q224" s="193">
        <v>20</v>
      </c>
      <c r="R224" s="193">
        <f>IF(LEN(VLOOKUP(B224,'Analyst Report'!$A$31:$I$288,9,FALSE))=0,VLOOKUP(B224,'Analyst Report'!$A$31:$I$288,8,FALSE),VLOOKUP(B224,'Analyst Report'!$A$31:$I$288,9,FALSE))</f>
        <v>20</v>
      </c>
      <c r="S224" s="193">
        <f t="shared" si="22"/>
        <v>0</v>
      </c>
      <c r="T224" s="193">
        <f t="shared" si="21"/>
        <v>0</v>
      </c>
      <c r="U224" s="192" t="s">
        <v>60</v>
      </c>
      <c r="V224" s="192" t="s">
        <v>60</v>
      </c>
      <c r="W224" s="192" t="s">
        <v>60</v>
      </c>
      <c r="X224" s="192" t="s">
        <v>60</v>
      </c>
      <c r="Y224" s="192" t="s">
        <v>60</v>
      </c>
      <c r="Z224" s="192" t="s">
        <v>60</v>
      </c>
      <c r="AA224" s="192" t="s">
        <v>60</v>
      </c>
      <c r="AB224" s="192" t="s">
        <v>60</v>
      </c>
    </row>
    <row r="225" spans="1:28" ht="57" x14ac:dyDescent="0.2">
      <c r="A225" s="200">
        <f t="shared" si="23"/>
        <v>208</v>
      </c>
      <c r="B225" s="201" t="s">
        <v>272</v>
      </c>
      <c r="C225" s="201" t="s">
        <v>3177</v>
      </c>
      <c r="D225" s="201" t="str">
        <f>VLOOKUP(B225,'HECVAT - Full | Vendor Response'!A$4:D$320,4,TRUE)</f>
        <v xml:space="preserve">All changes are logged. Leepfrog does not disclose this information. </v>
      </c>
      <c r="E225" s="194" t="s">
        <v>263</v>
      </c>
      <c r="F225" s="194"/>
      <c r="G225" s="194"/>
      <c r="H225" s="206" t="s">
        <v>2102</v>
      </c>
      <c r="I225" s="206" t="s">
        <v>2690</v>
      </c>
      <c r="J225" s="195" t="str">
        <f t="shared" si="19"/>
        <v>FALSE</v>
      </c>
      <c r="K225" s="204">
        <f t="shared" si="24"/>
        <v>0</v>
      </c>
      <c r="L225" s="195" t="s">
        <v>2102</v>
      </c>
      <c r="M225" s="193" t="s">
        <v>2122</v>
      </c>
      <c r="N225" s="193">
        <f>VLOOKUP(B225,'HECVAT - Full | Vendor Response'!A:E,3,FALSE)</f>
        <v>0</v>
      </c>
      <c r="O225" s="193" t="str">
        <f>IF(LEN(VLOOKUP(B225,'Analyst Report'!$A:$I,7,FALSE))= 0,"",VLOOKUP(B225,'Analyst Report'!$A:$I,7,FALSE))</f>
        <v/>
      </c>
      <c r="P225" s="193">
        <f t="shared" si="20"/>
        <v>0</v>
      </c>
      <c r="Q225" s="193">
        <v>20</v>
      </c>
      <c r="R225" s="193">
        <f>IF(LEN(VLOOKUP(B225,'Analyst Report'!$A$31:$I$288,9,FALSE))=0,VLOOKUP(B225,'Analyst Report'!$A$31:$I$288,8,FALSE),VLOOKUP(B225,'Analyst Report'!$A$31:$I$288,9,FALSE))</f>
        <v>20</v>
      </c>
      <c r="S225" s="193">
        <f t="shared" si="22"/>
        <v>0</v>
      </c>
      <c r="T225" s="193">
        <f t="shared" si="21"/>
        <v>0</v>
      </c>
      <c r="U225" s="192" t="s">
        <v>60</v>
      </c>
      <c r="V225" s="192" t="s">
        <v>60</v>
      </c>
      <c r="W225" s="192" t="s">
        <v>60</v>
      </c>
      <c r="X225" s="192" t="s">
        <v>60</v>
      </c>
      <c r="Y225" s="192" t="s">
        <v>60</v>
      </c>
      <c r="Z225" s="192" t="s">
        <v>60</v>
      </c>
      <c r="AA225" s="192" t="s">
        <v>60</v>
      </c>
      <c r="AB225" s="192" t="s">
        <v>60</v>
      </c>
    </row>
    <row r="226" spans="1:28" ht="57" x14ac:dyDescent="0.2">
      <c r="A226" s="200">
        <f t="shared" si="23"/>
        <v>209</v>
      </c>
      <c r="B226" s="201" t="s">
        <v>273</v>
      </c>
      <c r="C226" s="201" t="s">
        <v>2697</v>
      </c>
      <c r="D226" s="201" t="str">
        <f>VLOOKUP(B226,'HECVAT - Full | Vendor Response'!A$4:D$320,4,TRUE)</f>
        <v xml:space="preserve">All changes are logged. Leepfrog does not disclose this information. </v>
      </c>
      <c r="E226" s="194" t="s">
        <v>263</v>
      </c>
      <c r="F226" s="194"/>
      <c r="G226" s="194"/>
      <c r="H226" s="206" t="s">
        <v>2102</v>
      </c>
      <c r="I226" s="206" t="s">
        <v>2690</v>
      </c>
      <c r="J226" s="195" t="str">
        <f t="shared" si="19"/>
        <v>FALSE</v>
      </c>
      <c r="K226" s="204">
        <f t="shared" si="24"/>
        <v>0</v>
      </c>
      <c r="L226" s="195" t="s">
        <v>2102</v>
      </c>
      <c r="M226" s="193" t="s">
        <v>2122</v>
      </c>
      <c r="N226" s="193">
        <f>VLOOKUP(B226,'HECVAT - Full | Vendor Response'!A:E,3,FALSE)</f>
        <v>0</v>
      </c>
      <c r="O226" s="193" t="str">
        <f>IF(LEN(VLOOKUP(B226,'Analyst Report'!$A:$I,7,FALSE))= 0,"",VLOOKUP(B226,'Analyst Report'!$A:$I,7,FALSE))</f>
        <v/>
      </c>
      <c r="P226" s="193">
        <f t="shared" si="20"/>
        <v>0</v>
      </c>
      <c r="Q226" s="193">
        <v>20</v>
      </c>
      <c r="R226" s="193">
        <f>IF(LEN(VLOOKUP(B226,'Analyst Report'!$A$31:$I$288,9,FALSE))=0,VLOOKUP(B226,'Analyst Report'!$A$31:$I$288,8,FALSE),VLOOKUP(B226,'Analyst Report'!$A$31:$I$288,9,FALSE))</f>
        <v>20</v>
      </c>
      <c r="S226" s="193">
        <f t="shared" si="22"/>
        <v>0</v>
      </c>
      <c r="T226" s="193">
        <f t="shared" si="21"/>
        <v>0</v>
      </c>
      <c r="U226" s="192" t="s">
        <v>60</v>
      </c>
      <c r="V226" s="192" t="s">
        <v>60</v>
      </c>
      <c r="W226" s="192" t="s">
        <v>60</v>
      </c>
      <c r="X226" s="192" t="s">
        <v>60</v>
      </c>
      <c r="Y226" s="192" t="s">
        <v>60</v>
      </c>
      <c r="Z226" s="192" t="s">
        <v>60</v>
      </c>
      <c r="AA226" s="192" t="s">
        <v>60</v>
      </c>
      <c r="AB226" s="192" t="s">
        <v>60</v>
      </c>
    </row>
    <row r="227" spans="1:28" ht="57" x14ac:dyDescent="0.2">
      <c r="A227" s="200">
        <f t="shared" si="23"/>
        <v>210</v>
      </c>
      <c r="B227" s="201" t="s">
        <v>274</v>
      </c>
      <c r="C227" s="201" t="s">
        <v>3178</v>
      </c>
      <c r="D227" s="201" t="str">
        <f>VLOOKUP(B227,'HECVAT - Full | Vendor Response'!A$4:D$320,4,TRUE)</f>
        <v xml:space="preserve">All changes are logged. Leepfrog does not disclose this information. </v>
      </c>
      <c r="E227" s="194" t="s">
        <v>263</v>
      </c>
      <c r="F227" s="194"/>
      <c r="G227" s="194"/>
      <c r="H227" s="206" t="s">
        <v>2102</v>
      </c>
      <c r="I227" s="206" t="s">
        <v>2690</v>
      </c>
      <c r="J227" s="195" t="str">
        <f t="shared" si="19"/>
        <v>FALSE</v>
      </c>
      <c r="K227" s="204">
        <f t="shared" si="24"/>
        <v>0</v>
      </c>
      <c r="L227" s="195" t="s">
        <v>2102</v>
      </c>
      <c r="M227" s="193" t="s">
        <v>2126</v>
      </c>
      <c r="N227" s="193">
        <f>VLOOKUP(B227,'HECVAT - Full | Vendor Response'!A:E,3,FALSE)</f>
        <v>0</v>
      </c>
      <c r="O227" s="193" t="str">
        <f>IF(LEN(VLOOKUP(B227,'Analyst Report'!$A:$I,7,FALSE))= 0,"",VLOOKUP(B227,'Analyst Report'!$A:$I,7,FALSE))</f>
        <v/>
      </c>
      <c r="P227" s="193">
        <f t="shared" ref="P227:P256" si="25">IF((O227=""),(IF(ISNUMBER(FIND(M227,N227)), 1, 0)),(IF(ISNUMBER(FIND(M227,O227)), 1, 0)))</f>
        <v>0</v>
      </c>
      <c r="Q227" s="193">
        <v>20</v>
      </c>
      <c r="R227" s="193">
        <f>IF(LEN(VLOOKUP(B227,'Analyst Report'!$A$31:$I$288,9,FALSE))=0,VLOOKUP(B227,'Analyst Report'!$A$31:$I$288,8,FALSE),VLOOKUP(B227,'Analyst Report'!$A$31:$I$288,9,FALSE))</f>
        <v>20</v>
      </c>
      <c r="S227" s="193">
        <f t="shared" si="22"/>
        <v>0</v>
      </c>
      <c r="T227" s="193">
        <f t="shared" ref="T227:T256" si="26">P227*S227</f>
        <v>0</v>
      </c>
      <c r="U227" s="192" t="s">
        <v>60</v>
      </c>
      <c r="V227" s="192" t="s">
        <v>60</v>
      </c>
      <c r="W227" s="192" t="s">
        <v>60</v>
      </c>
      <c r="X227" s="192" t="s">
        <v>60</v>
      </c>
      <c r="Y227" s="192" t="s">
        <v>60</v>
      </c>
      <c r="Z227" s="192" t="s">
        <v>60</v>
      </c>
      <c r="AA227" s="192" t="s">
        <v>60</v>
      </c>
      <c r="AB227" s="192" t="s">
        <v>60</v>
      </c>
    </row>
    <row r="228" spans="1:28" ht="57" x14ac:dyDescent="0.2">
      <c r="A228" s="200">
        <f t="shared" si="23"/>
        <v>211</v>
      </c>
      <c r="B228" s="201" t="s">
        <v>275</v>
      </c>
      <c r="C228" s="201" t="s">
        <v>2698</v>
      </c>
      <c r="D228" s="201" t="str">
        <f>VLOOKUP(B228,'HECVAT - Full | Vendor Response'!A$4:D$320,4,TRUE)</f>
        <v xml:space="preserve">All changes are logged. Leepfrog does not disclose this information. </v>
      </c>
      <c r="E228" s="194" t="s">
        <v>263</v>
      </c>
      <c r="F228" s="194"/>
      <c r="G228" s="194"/>
      <c r="H228" s="206" t="s">
        <v>2102</v>
      </c>
      <c r="I228" s="206" t="s">
        <v>2690</v>
      </c>
      <c r="J228" s="195" t="str">
        <f t="shared" si="19"/>
        <v>FALSE</v>
      </c>
      <c r="K228" s="204">
        <f t="shared" si="24"/>
        <v>0</v>
      </c>
      <c r="L228" s="195" t="s">
        <v>2102</v>
      </c>
      <c r="M228" s="193" t="s">
        <v>2122</v>
      </c>
      <c r="N228" s="193">
        <f>VLOOKUP(B228,'HECVAT - Full | Vendor Response'!A:E,3,FALSE)</f>
        <v>0</v>
      </c>
      <c r="O228" s="193" t="str">
        <f>IF(LEN(VLOOKUP(B228,'Analyst Report'!$A:$I,7,FALSE))= 0,"",VLOOKUP(B228,'Analyst Report'!$A:$I,7,FALSE))</f>
        <v/>
      </c>
      <c r="P228" s="193">
        <f t="shared" si="25"/>
        <v>0</v>
      </c>
      <c r="Q228" s="193">
        <v>20</v>
      </c>
      <c r="R228" s="193">
        <f>IF(LEN(VLOOKUP(B228,'Analyst Report'!$A$31:$I$288,9,FALSE))=0,VLOOKUP(B228,'Analyst Report'!$A$31:$I$288,8,FALSE),VLOOKUP(B228,'Analyst Report'!$A$31:$I$288,9,FALSE))</f>
        <v>20</v>
      </c>
      <c r="S228" s="193">
        <f t="shared" si="22"/>
        <v>0</v>
      </c>
      <c r="T228" s="193">
        <f t="shared" si="26"/>
        <v>0</v>
      </c>
      <c r="U228" s="192" t="s">
        <v>60</v>
      </c>
      <c r="V228" s="192" t="s">
        <v>60</v>
      </c>
      <c r="W228" s="192" t="s">
        <v>60</v>
      </c>
      <c r="X228" s="192" t="s">
        <v>60</v>
      </c>
      <c r="Y228" s="192" t="s">
        <v>60</v>
      </c>
      <c r="Z228" s="192" t="s">
        <v>60</v>
      </c>
      <c r="AA228" s="192" t="s">
        <v>60</v>
      </c>
      <c r="AB228" s="192" t="s">
        <v>60</v>
      </c>
    </row>
    <row r="229" spans="1:28" ht="57" x14ac:dyDescent="0.2">
      <c r="A229" s="200">
        <f t="shared" si="23"/>
        <v>212</v>
      </c>
      <c r="B229" s="201" t="s">
        <v>276</v>
      </c>
      <c r="C229" s="201" t="s">
        <v>2699</v>
      </c>
      <c r="D229" s="201" t="str">
        <f>VLOOKUP(B229,'HECVAT - Full | Vendor Response'!A$4:D$320,4,TRUE)</f>
        <v xml:space="preserve">All changes are logged. Leepfrog does not disclose this information. </v>
      </c>
      <c r="E229" s="194" t="s">
        <v>263</v>
      </c>
      <c r="F229" s="194"/>
      <c r="G229" s="194"/>
      <c r="H229" s="206" t="s">
        <v>2102</v>
      </c>
      <c r="I229" s="206" t="s">
        <v>2690</v>
      </c>
      <c r="J229" s="195" t="str">
        <f t="shared" si="19"/>
        <v>FALSE</v>
      </c>
      <c r="K229" s="204">
        <f t="shared" si="24"/>
        <v>0</v>
      </c>
      <c r="L229" s="195" t="s">
        <v>2102</v>
      </c>
      <c r="M229" s="193" t="s">
        <v>2122</v>
      </c>
      <c r="N229" s="193">
        <f>VLOOKUP(B229,'HECVAT - Full | Vendor Response'!A:E,3,FALSE)</f>
        <v>0</v>
      </c>
      <c r="O229" s="193" t="str">
        <f>IF(LEN(VLOOKUP(B229,'Analyst Report'!$A:$I,7,FALSE))= 0,"",VLOOKUP(B229,'Analyst Report'!$A:$I,7,FALSE))</f>
        <v/>
      </c>
      <c r="P229" s="193">
        <f t="shared" si="25"/>
        <v>0</v>
      </c>
      <c r="Q229" s="193">
        <v>20</v>
      </c>
      <c r="R229" s="193">
        <f>IF(LEN(VLOOKUP(B229,'Analyst Report'!$A$31:$I$288,9,FALSE))=0,VLOOKUP(B229,'Analyst Report'!$A$31:$I$288,8,FALSE),VLOOKUP(B229,'Analyst Report'!$A$31:$I$288,9,FALSE))</f>
        <v>20</v>
      </c>
      <c r="S229" s="193">
        <f t="shared" si="22"/>
        <v>0</v>
      </c>
      <c r="T229" s="193">
        <f t="shared" si="26"/>
        <v>0</v>
      </c>
      <c r="U229" s="192" t="s">
        <v>60</v>
      </c>
      <c r="V229" s="192" t="s">
        <v>60</v>
      </c>
      <c r="W229" s="192" t="s">
        <v>60</v>
      </c>
      <c r="X229" s="192" t="s">
        <v>60</v>
      </c>
      <c r="Y229" s="192" t="s">
        <v>60</v>
      </c>
      <c r="Z229" s="192" t="s">
        <v>60</v>
      </c>
      <c r="AA229" s="192" t="s">
        <v>60</v>
      </c>
      <c r="AB229" s="192" t="s">
        <v>60</v>
      </c>
    </row>
    <row r="230" spans="1:28" ht="57" x14ac:dyDescent="0.2">
      <c r="A230" s="200">
        <f t="shared" si="23"/>
        <v>213</v>
      </c>
      <c r="B230" s="201" t="s">
        <v>277</v>
      </c>
      <c r="C230" s="201" t="s">
        <v>2700</v>
      </c>
      <c r="D230" s="201" t="str">
        <f>VLOOKUP(B230,'HECVAT - Full | Vendor Response'!A$4:D$320,4,TRUE)</f>
        <v xml:space="preserve">All changes are logged. Leepfrog does not disclose this information. </v>
      </c>
      <c r="E230" s="194" t="s">
        <v>263</v>
      </c>
      <c r="F230" s="194"/>
      <c r="G230" s="194"/>
      <c r="H230" s="206" t="s">
        <v>2102</v>
      </c>
      <c r="I230" s="206" t="s">
        <v>2690</v>
      </c>
      <c r="J230" s="195" t="str">
        <f t="shared" si="19"/>
        <v>FALSE</v>
      </c>
      <c r="K230" s="204">
        <f t="shared" si="24"/>
        <v>0</v>
      </c>
      <c r="L230" s="195" t="s">
        <v>2102</v>
      </c>
      <c r="M230" s="193" t="s">
        <v>2122</v>
      </c>
      <c r="N230" s="193">
        <f>VLOOKUP(B230,'HECVAT - Full | Vendor Response'!A:E,3,FALSE)</f>
        <v>0</v>
      </c>
      <c r="O230" s="193" t="str">
        <f>IF(LEN(VLOOKUP(B230,'Analyst Report'!$A:$I,7,FALSE))= 0,"",VLOOKUP(B230,'Analyst Report'!$A:$I,7,FALSE))</f>
        <v/>
      </c>
      <c r="P230" s="193">
        <f t="shared" si="25"/>
        <v>0</v>
      </c>
      <c r="Q230" s="193">
        <v>20</v>
      </c>
      <c r="R230" s="193">
        <f>IF(LEN(VLOOKUP(B230,'Analyst Report'!$A$31:$I$288,9,FALSE))=0,VLOOKUP(B230,'Analyst Report'!$A$31:$I$288,8,FALSE),VLOOKUP(B230,'Analyst Report'!$A$31:$I$288,9,FALSE))</f>
        <v>20</v>
      </c>
      <c r="S230" s="193">
        <f t="shared" si="22"/>
        <v>0</v>
      </c>
      <c r="T230" s="193">
        <f t="shared" si="26"/>
        <v>0</v>
      </c>
      <c r="U230" s="192" t="s">
        <v>60</v>
      </c>
      <c r="V230" s="192" t="s">
        <v>60</v>
      </c>
      <c r="W230" s="192" t="s">
        <v>60</v>
      </c>
      <c r="X230" s="192" t="s">
        <v>60</v>
      </c>
      <c r="Y230" s="192" t="s">
        <v>60</v>
      </c>
      <c r="Z230" s="192" t="s">
        <v>60</v>
      </c>
      <c r="AA230" s="192" t="s">
        <v>60</v>
      </c>
      <c r="AB230" s="192" t="s">
        <v>60</v>
      </c>
    </row>
    <row r="231" spans="1:28" ht="57" x14ac:dyDescent="0.2">
      <c r="A231" s="200">
        <f t="shared" si="23"/>
        <v>214</v>
      </c>
      <c r="B231" s="201" t="s">
        <v>278</v>
      </c>
      <c r="C231" s="201" t="s">
        <v>2701</v>
      </c>
      <c r="D231" s="201" t="str">
        <f>VLOOKUP(B231,'HECVAT - Full | Vendor Response'!A$4:D$320,4,TRUE)</f>
        <v xml:space="preserve">All changes are logged. Leepfrog does not disclose this information. </v>
      </c>
      <c r="E231" s="194" t="s">
        <v>263</v>
      </c>
      <c r="F231" s="194"/>
      <c r="G231" s="194"/>
      <c r="H231" s="206" t="s">
        <v>2102</v>
      </c>
      <c r="I231" s="206" t="s">
        <v>2690</v>
      </c>
      <c r="J231" s="195" t="str">
        <f t="shared" si="19"/>
        <v>FALSE</v>
      </c>
      <c r="K231" s="204">
        <f t="shared" si="24"/>
        <v>0</v>
      </c>
      <c r="L231" s="195" t="s">
        <v>2102</v>
      </c>
      <c r="M231" s="193" t="s">
        <v>2126</v>
      </c>
      <c r="N231" s="193">
        <f>VLOOKUP(B231,'HECVAT - Full | Vendor Response'!A:E,3,FALSE)</f>
        <v>0</v>
      </c>
      <c r="O231" s="193" t="str">
        <f>IF(LEN(VLOOKUP(B231,'Analyst Report'!$A:$I,7,FALSE))= 0,"",VLOOKUP(B231,'Analyst Report'!$A:$I,7,FALSE))</f>
        <v/>
      </c>
      <c r="P231" s="193">
        <f t="shared" si="25"/>
        <v>0</v>
      </c>
      <c r="Q231" s="193">
        <v>20</v>
      </c>
      <c r="R231" s="193">
        <f>IF(LEN(VLOOKUP(B231,'Analyst Report'!$A$31:$I$288,9,FALSE))=0,VLOOKUP(B231,'Analyst Report'!$A$31:$I$288,8,FALSE),VLOOKUP(B231,'Analyst Report'!$A$31:$I$288,9,FALSE))</f>
        <v>20</v>
      </c>
      <c r="S231" s="193">
        <f t="shared" si="22"/>
        <v>0</v>
      </c>
      <c r="T231" s="193">
        <f t="shared" si="26"/>
        <v>0</v>
      </c>
      <c r="U231" s="192" t="s">
        <v>60</v>
      </c>
      <c r="V231" s="192" t="s">
        <v>60</v>
      </c>
      <c r="W231" s="192" t="s">
        <v>60</v>
      </c>
      <c r="X231" s="192" t="s">
        <v>60</v>
      </c>
      <c r="Y231" s="192" t="s">
        <v>60</v>
      </c>
      <c r="Z231" s="192" t="s">
        <v>60</v>
      </c>
      <c r="AA231" s="192" t="s">
        <v>60</v>
      </c>
      <c r="AB231" s="192" t="s">
        <v>60</v>
      </c>
    </row>
    <row r="232" spans="1:28" ht="57" x14ac:dyDescent="0.2">
      <c r="A232" s="200">
        <f t="shared" si="23"/>
        <v>215</v>
      </c>
      <c r="B232" s="201" t="s">
        <v>279</v>
      </c>
      <c r="C232" s="201" t="s">
        <v>3179</v>
      </c>
      <c r="D232" s="201" t="str">
        <f>VLOOKUP(B232,'HECVAT - Full | Vendor Response'!A$4:D$320,4,TRUE)</f>
        <v xml:space="preserve">All changes are logged. Leepfrog does not disclose this information. </v>
      </c>
      <c r="E232" s="194" t="s">
        <v>263</v>
      </c>
      <c r="F232" s="194"/>
      <c r="G232" s="194"/>
      <c r="H232" s="206" t="s">
        <v>2102</v>
      </c>
      <c r="I232" s="206" t="s">
        <v>2690</v>
      </c>
      <c r="J232" s="195" t="str">
        <f t="shared" si="19"/>
        <v>FALSE</v>
      </c>
      <c r="K232" s="204">
        <f t="shared" si="24"/>
        <v>0</v>
      </c>
      <c r="L232" s="195" t="s">
        <v>2102</v>
      </c>
      <c r="M232" s="193" t="s">
        <v>2122</v>
      </c>
      <c r="N232" s="193">
        <f>VLOOKUP(B232,'HECVAT - Full | Vendor Response'!A:E,3,FALSE)</f>
        <v>0</v>
      </c>
      <c r="O232" s="193" t="str">
        <f>IF(LEN(VLOOKUP(B232,'Analyst Report'!$A:$I,7,FALSE))= 0,"",VLOOKUP(B232,'Analyst Report'!$A:$I,7,FALSE))</f>
        <v/>
      </c>
      <c r="P232" s="193">
        <f t="shared" si="25"/>
        <v>0</v>
      </c>
      <c r="Q232" s="193">
        <v>20</v>
      </c>
      <c r="R232" s="193">
        <f>IF(LEN(VLOOKUP(B232,'Analyst Report'!$A$31:$I$288,9,FALSE))=0,VLOOKUP(B232,'Analyst Report'!$A$31:$I$288,8,FALSE),VLOOKUP(B232,'Analyst Report'!$A$31:$I$288,9,FALSE))</f>
        <v>20</v>
      </c>
      <c r="S232" s="193">
        <f t="shared" si="22"/>
        <v>0</v>
      </c>
      <c r="T232" s="193">
        <f t="shared" si="26"/>
        <v>0</v>
      </c>
      <c r="U232" s="192" t="s">
        <v>60</v>
      </c>
      <c r="V232" s="192" t="s">
        <v>60</v>
      </c>
      <c r="W232" s="192" t="s">
        <v>60</v>
      </c>
      <c r="X232" s="192" t="s">
        <v>60</v>
      </c>
      <c r="Y232" s="192" t="s">
        <v>60</v>
      </c>
      <c r="Z232" s="192" t="s">
        <v>60</v>
      </c>
      <c r="AA232" s="192" t="s">
        <v>60</v>
      </c>
      <c r="AB232" s="192" t="s">
        <v>60</v>
      </c>
    </row>
    <row r="233" spans="1:28" ht="57" x14ac:dyDescent="0.2">
      <c r="A233" s="200">
        <f t="shared" si="23"/>
        <v>216</v>
      </c>
      <c r="B233" s="201" t="s">
        <v>280</v>
      </c>
      <c r="C233" s="201" t="s">
        <v>3180</v>
      </c>
      <c r="D233" s="201" t="str">
        <f>VLOOKUP(B233,'HECVAT - Full | Vendor Response'!A$4:D$320,4,TRUE)</f>
        <v xml:space="preserve">All changes are logged. Leepfrog does not disclose this information. </v>
      </c>
      <c r="E233" s="194" t="s">
        <v>263</v>
      </c>
      <c r="F233" s="194"/>
      <c r="G233" s="194"/>
      <c r="H233" s="206" t="s">
        <v>2102</v>
      </c>
      <c r="I233" s="206" t="s">
        <v>2690</v>
      </c>
      <c r="J233" s="195" t="str">
        <f t="shared" si="19"/>
        <v>FALSE</v>
      </c>
      <c r="K233" s="204">
        <f t="shared" si="24"/>
        <v>0</v>
      </c>
      <c r="L233" s="195" t="s">
        <v>2102</v>
      </c>
      <c r="M233" s="193" t="s">
        <v>2122</v>
      </c>
      <c r="N233" s="193">
        <f>VLOOKUP(B233,'HECVAT - Full | Vendor Response'!A:E,3,FALSE)</f>
        <v>0</v>
      </c>
      <c r="O233" s="193" t="str">
        <f>IF(LEN(VLOOKUP(B233,'Analyst Report'!$A:$I,7,FALSE))= 0,"",VLOOKUP(B233,'Analyst Report'!$A:$I,7,FALSE))</f>
        <v/>
      </c>
      <c r="P233" s="193">
        <f t="shared" si="25"/>
        <v>0</v>
      </c>
      <c r="Q233" s="193">
        <v>20</v>
      </c>
      <c r="R233" s="193">
        <f>IF(LEN(VLOOKUP(B233,'Analyst Report'!$A$31:$I$288,9,FALSE))=0,VLOOKUP(B233,'Analyst Report'!$A$31:$I$288,8,FALSE),VLOOKUP(B233,'Analyst Report'!$A$31:$I$288,9,FALSE))</f>
        <v>20</v>
      </c>
      <c r="S233" s="193">
        <f t="shared" si="22"/>
        <v>0</v>
      </c>
      <c r="T233" s="193">
        <f t="shared" si="26"/>
        <v>0</v>
      </c>
      <c r="U233" s="192" t="s">
        <v>60</v>
      </c>
      <c r="V233" s="192" t="s">
        <v>60</v>
      </c>
      <c r="W233" s="192" t="s">
        <v>60</v>
      </c>
      <c r="X233" s="192" t="s">
        <v>60</v>
      </c>
      <c r="Y233" s="192" t="s">
        <v>60</v>
      </c>
      <c r="Z233" s="192" t="s">
        <v>60</v>
      </c>
      <c r="AA233" s="192" t="s">
        <v>60</v>
      </c>
      <c r="AB233" s="192" t="s">
        <v>60</v>
      </c>
    </row>
    <row r="234" spans="1:28" ht="57" x14ac:dyDescent="0.2">
      <c r="A234" s="200">
        <f t="shared" si="23"/>
        <v>217</v>
      </c>
      <c r="B234" s="201" t="s">
        <v>281</v>
      </c>
      <c r="C234" s="201" t="s">
        <v>2702</v>
      </c>
      <c r="D234" s="201" t="str">
        <f>VLOOKUP(B234,'HECVAT - Full | Vendor Response'!A$4:D$320,4,TRUE)</f>
        <v xml:space="preserve">All changes are logged. Leepfrog does not disclose this information. </v>
      </c>
      <c r="E234" s="194" t="s">
        <v>263</v>
      </c>
      <c r="F234" s="194"/>
      <c r="G234" s="194"/>
      <c r="H234" s="206" t="s">
        <v>2102</v>
      </c>
      <c r="I234" s="206" t="s">
        <v>2690</v>
      </c>
      <c r="J234" s="195" t="str">
        <f t="shared" si="19"/>
        <v>FALSE</v>
      </c>
      <c r="K234" s="204">
        <f t="shared" si="24"/>
        <v>0</v>
      </c>
      <c r="L234" s="195" t="s">
        <v>2102</v>
      </c>
      <c r="M234" s="193" t="s">
        <v>2122</v>
      </c>
      <c r="N234" s="193">
        <f>VLOOKUP(B234,'HECVAT - Full | Vendor Response'!A:E,3,FALSE)</f>
        <v>0</v>
      </c>
      <c r="O234" s="193" t="str">
        <f>IF(LEN(VLOOKUP(B234,'Analyst Report'!$A:$I,7,FALSE))= 0,"",VLOOKUP(B234,'Analyst Report'!$A:$I,7,FALSE))</f>
        <v/>
      </c>
      <c r="P234" s="193">
        <f t="shared" si="25"/>
        <v>0</v>
      </c>
      <c r="Q234" s="193">
        <v>20</v>
      </c>
      <c r="R234" s="193">
        <f>IF(LEN(VLOOKUP(B234,'Analyst Report'!$A$31:$I$288,9,FALSE))=0,VLOOKUP(B234,'Analyst Report'!$A$31:$I$288,8,FALSE),VLOOKUP(B234,'Analyst Report'!$A$31:$I$288,9,FALSE))</f>
        <v>20</v>
      </c>
      <c r="S234" s="193">
        <f t="shared" si="22"/>
        <v>0</v>
      </c>
      <c r="T234" s="193">
        <f t="shared" si="26"/>
        <v>0</v>
      </c>
      <c r="U234" s="192" t="s">
        <v>60</v>
      </c>
      <c r="V234" s="192" t="s">
        <v>60</v>
      </c>
      <c r="W234" s="192" t="s">
        <v>60</v>
      </c>
      <c r="X234" s="192" t="s">
        <v>60</v>
      </c>
      <c r="Y234" s="192" t="s">
        <v>60</v>
      </c>
      <c r="Z234" s="192" t="s">
        <v>60</v>
      </c>
      <c r="AA234" s="192" t="s">
        <v>60</v>
      </c>
      <c r="AB234" s="192" t="s">
        <v>60</v>
      </c>
    </row>
    <row r="235" spans="1:28" ht="71.25" x14ac:dyDescent="0.2">
      <c r="A235" s="200">
        <f t="shared" si="23"/>
        <v>218</v>
      </c>
      <c r="B235" s="201" t="s">
        <v>282</v>
      </c>
      <c r="C235" s="201" t="s">
        <v>2703</v>
      </c>
      <c r="D235" s="201" t="str">
        <f>VLOOKUP(B235,'HECVAT - Full | Vendor Response'!A$4:D$320,4,TRUE)</f>
        <v xml:space="preserve">All changes are logged. Leepfrog does not disclose this information. </v>
      </c>
      <c r="E235" s="194" t="s">
        <v>263</v>
      </c>
      <c r="F235" s="194"/>
      <c r="G235" s="194"/>
      <c r="H235" s="206" t="s">
        <v>2102</v>
      </c>
      <c r="I235" s="206" t="s">
        <v>2690</v>
      </c>
      <c r="J235" s="195" t="str">
        <f t="shared" ref="J235:J256" si="27">IF(S235&gt;20,"TRUE","FALSE")</f>
        <v>FALSE</v>
      </c>
      <c r="K235" s="204">
        <f t="shared" si="24"/>
        <v>0</v>
      </c>
      <c r="L235" s="195" t="s">
        <v>2102</v>
      </c>
      <c r="M235" s="193" t="s">
        <v>2122</v>
      </c>
      <c r="N235" s="193">
        <f>VLOOKUP(B235,'HECVAT - Full | Vendor Response'!A:E,3,FALSE)</f>
        <v>0</v>
      </c>
      <c r="O235" s="193" t="str">
        <f>IF(LEN(VLOOKUP(B235,'Analyst Report'!$A:$I,7,FALSE))= 0,"",VLOOKUP(B235,'Analyst Report'!$A:$I,7,FALSE))</f>
        <v/>
      </c>
      <c r="P235" s="193">
        <f t="shared" si="25"/>
        <v>0</v>
      </c>
      <c r="Q235" s="193">
        <v>20</v>
      </c>
      <c r="R235" s="193">
        <f>IF(LEN(VLOOKUP(B235,'Analyst Report'!$A$31:$I$288,9,FALSE))=0,VLOOKUP(B235,'Analyst Report'!$A$31:$I$288,8,FALSE),VLOOKUP(B235,'Analyst Report'!$A$31:$I$288,9,FALSE))</f>
        <v>20</v>
      </c>
      <c r="S235" s="193">
        <f t="shared" si="22"/>
        <v>0</v>
      </c>
      <c r="T235" s="193">
        <f t="shared" si="26"/>
        <v>0</v>
      </c>
      <c r="U235" s="192" t="s">
        <v>60</v>
      </c>
      <c r="V235" s="192" t="s">
        <v>60</v>
      </c>
      <c r="W235" s="192" t="s">
        <v>60</v>
      </c>
      <c r="X235" s="192" t="s">
        <v>60</v>
      </c>
      <c r="Y235" s="192" t="s">
        <v>60</v>
      </c>
      <c r="Z235" s="192" t="s">
        <v>60</v>
      </c>
      <c r="AA235" s="192" t="s">
        <v>60</v>
      </c>
      <c r="AB235" s="192" t="s">
        <v>60</v>
      </c>
    </row>
    <row r="236" spans="1:28" ht="57" x14ac:dyDescent="0.2">
      <c r="A236" s="200">
        <f t="shared" si="23"/>
        <v>219</v>
      </c>
      <c r="B236" s="201" t="s">
        <v>283</v>
      </c>
      <c r="C236" s="201" t="s">
        <v>2704</v>
      </c>
      <c r="D236" s="201" t="str">
        <f>VLOOKUP(B236,'HECVAT - Full | Vendor Response'!A$4:D$320,4,TRUE)</f>
        <v xml:space="preserve">All changes are logged. Leepfrog does not disclose this information. </v>
      </c>
      <c r="E236" s="194" t="s">
        <v>263</v>
      </c>
      <c r="F236" s="194"/>
      <c r="G236" s="194"/>
      <c r="H236" s="206" t="s">
        <v>2102</v>
      </c>
      <c r="I236" s="206" t="s">
        <v>2690</v>
      </c>
      <c r="J236" s="195" t="str">
        <f t="shared" si="27"/>
        <v>FALSE</v>
      </c>
      <c r="K236" s="204">
        <f t="shared" si="24"/>
        <v>0</v>
      </c>
      <c r="L236" s="195" t="s">
        <v>2102</v>
      </c>
      <c r="M236" s="193" t="s">
        <v>2122</v>
      </c>
      <c r="N236" s="193">
        <f>VLOOKUP(B236,'HECVAT - Full | Vendor Response'!A:E,3,FALSE)</f>
        <v>0</v>
      </c>
      <c r="O236" s="193" t="str">
        <f>IF(LEN(VLOOKUP(B236,'Analyst Report'!$A:$I,7,FALSE))= 0,"",VLOOKUP(B236,'Analyst Report'!$A:$I,7,FALSE))</f>
        <v/>
      </c>
      <c r="P236" s="193">
        <f t="shared" si="25"/>
        <v>0</v>
      </c>
      <c r="Q236" s="193">
        <v>20</v>
      </c>
      <c r="R236" s="193">
        <f>IF(LEN(VLOOKUP(B236,'Analyst Report'!$A$31:$I$288,9,FALSE))=0,VLOOKUP(B236,'Analyst Report'!$A$31:$I$288,8,FALSE),VLOOKUP(B236,'Analyst Report'!$A$31:$I$288,9,FALSE))</f>
        <v>20</v>
      </c>
      <c r="S236" s="193">
        <f t="shared" si="22"/>
        <v>0</v>
      </c>
      <c r="T236" s="193">
        <f t="shared" si="26"/>
        <v>0</v>
      </c>
      <c r="U236" s="192" t="s">
        <v>60</v>
      </c>
      <c r="V236" s="192" t="s">
        <v>60</v>
      </c>
      <c r="W236" s="192" t="s">
        <v>60</v>
      </c>
      <c r="X236" s="192" t="s">
        <v>60</v>
      </c>
      <c r="Y236" s="192" t="s">
        <v>60</v>
      </c>
      <c r="Z236" s="192" t="s">
        <v>60</v>
      </c>
      <c r="AA236" s="192" t="s">
        <v>60</v>
      </c>
      <c r="AB236" s="192" t="s">
        <v>60</v>
      </c>
    </row>
    <row r="237" spans="1:28" ht="57" x14ac:dyDescent="0.2">
      <c r="A237" s="200">
        <f t="shared" si="23"/>
        <v>220</v>
      </c>
      <c r="B237" s="201" t="s">
        <v>284</v>
      </c>
      <c r="C237" s="201" t="s">
        <v>2705</v>
      </c>
      <c r="D237" s="201" t="str">
        <f>VLOOKUP(B237,'HECVAT - Full | Vendor Response'!A$4:D$320,4,TRUE)</f>
        <v xml:space="preserve">All changes are logged. Leepfrog does not disclose this information. </v>
      </c>
      <c r="E237" s="194" t="s">
        <v>263</v>
      </c>
      <c r="F237" s="194"/>
      <c r="G237" s="194"/>
      <c r="H237" s="206" t="s">
        <v>2102</v>
      </c>
      <c r="I237" s="206" t="s">
        <v>2690</v>
      </c>
      <c r="J237" s="195" t="str">
        <f t="shared" si="27"/>
        <v>FALSE</v>
      </c>
      <c r="K237" s="204">
        <f t="shared" si="24"/>
        <v>0</v>
      </c>
      <c r="L237" s="195" t="s">
        <v>2102</v>
      </c>
      <c r="M237" s="193" t="s">
        <v>2122</v>
      </c>
      <c r="N237" s="193">
        <f>VLOOKUP(B237,'HECVAT - Full | Vendor Response'!A:E,3,FALSE)</f>
        <v>0</v>
      </c>
      <c r="O237" s="193" t="str">
        <f>IF(LEN(VLOOKUP(B237,'Analyst Report'!$A:$I,7,FALSE))= 0,"",VLOOKUP(B237,'Analyst Report'!$A:$I,7,FALSE))</f>
        <v/>
      </c>
      <c r="P237" s="193">
        <f t="shared" si="25"/>
        <v>0</v>
      </c>
      <c r="Q237" s="193">
        <v>20</v>
      </c>
      <c r="R237" s="193">
        <f>IF(LEN(VLOOKUP(B237,'Analyst Report'!$A$31:$I$288,9,FALSE))=0,VLOOKUP(B237,'Analyst Report'!$A$31:$I$288,8,FALSE),VLOOKUP(B237,'Analyst Report'!$A$31:$I$288,9,FALSE))</f>
        <v>20</v>
      </c>
      <c r="S237" s="193">
        <f t="shared" si="22"/>
        <v>0</v>
      </c>
      <c r="T237" s="193">
        <f t="shared" si="26"/>
        <v>0</v>
      </c>
      <c r="U237" s="192" t="s">
        <v>60</v>
      </c>
      <c r="V237" s="192" t="s">
        <v>60</v>
      </c>
      <c r="W237" s="192" t="s">
        <v>60</v>
      </c>
      <c r="X237" s="192" t="s">
        <v>60</v>
      </c>
      <c r="Y237" s="192" t="s">
        <v>60</v>
      </c>
      <c r="Z237" s="192" t="s">
        <v>60</v>
      </c>
      <c r="AA237" s="192" t="s">
        <v>60</v>
      </c>
      <c r="AB237" s="192" t="s">
        <v>60</v>
      </c>
    </row>
    <row r="238" spans="1:28" ht="57" x14ac:dyDescent="0.2">
      <c r="A238" s="200">
        <f t="shared" si="23"/>
        <v>221</v>
      </c>
      <c r="B238" s="201" t="s">
        <v>285</v>
      </c>
      <c r="C238" s="201" t="s">
        <v>2706</v>
      </c>
      <c r="D238" s="201" t="str">
        <f>VLOOKUP(B238,'HECVAT - Full | Vendor Response'!A$4:D$320,4,TRUE)</f>
        <v xml:space="preserve">All changes are logged. Leepfrog does not disclose this information. </v>
      </c>
      <c r="E238" s="194" t="s">
        <v>263</v>
      </c>
      <c r="F238" s="194"/>
      <c r="G238" s="194"/>
      <c r="H238" s="206" t="s">
        <v>2102</v>
      </c>
      <c r="I238" s="206" t="s">
        <v>2690</v>
      </c>
      <c r="J238" s="195" t="str">
        <f t="shared" si="27"/>
        <v>FALSE</v>
      </c>
      <c r="K238" s="204">
        <f t="shared" si="24"/>
        <v>0</v>
      </c>
      <c r="L238" s="195" t="s">
        <v>2102</v>
      </c>
      <c r="M238" s="193" t="s">
        <v>2122</v>
      </c>
      <c r="N238" s="193">
        <f>VLOOKUP(B238,'HECVAT - Full | Vendor Response'!A:E,3,FALSE)</f>
        <v>0</v>
      </c>
      <c r="O238" s="193" t="str">
        <f>IF(LEN(VLOOKUP(B238,'Analyst Report'!$A:$I,7,FALSE))= 0,"",VLOOKUP(B238,'Analyst Report'!$A:$I,7,FALSE))</f>
        <v/>
      </c>
      <c r="P238" s="193">
        <f t="shared" si="25"/>
        <v>0</v>
      </c>
      <c r="Q238" s="193">
        <v>20</v>
      </c>
      <c r="R238" s="193">
        <f>IF(LEN(VLOOKUP(B238,'Analyst Report'!$A$31:$I$288,9,FALSE))=0,VLOOKUP(B238,'Analyst Report'!$A$31:$I$288,8,FALSE),VLOOKUP(B238,'Analyst Report'!$A$31:$I$288,9,FALSE))</f>
        <v>20</v>
      </c>
      <c r="S238" s="193">
        <f t="shared" si="22"/>
        <v>0</v>
      </c>
      <c r="T238" s="193">
        <f t="shared" si="26"/>
        <v>0</v>
      </c>
      <c r="U238" s="192" t="s">
        <v>60</v>
      </c>
      <c r="V238" s="192" t="s">
        <v>60</v>
      </c>
      <c r="W238" s="192" t="s">
        <v>60</v>
      </c>
      <c r="X238" s="192" t="s">
        <v>60</v>
      </c>
      <c r="Y238" s="192" t="s">
        <v>60</v>
      </c>
      <c r="Z238" s="192" t="s">
        <v>60</v>
      </c>
      <c r="AA238" s="192" t="s">
        <v>60</v>
      </c>
      <c r="AB238" s="192" t="s">
        <v>60</v>
      </c>
    </row>
    <row r="239" spans="1:28" ht="57" x14ac:dyDescent="0.2">
      <c r="A239" s="200">
        <f t="shared" si="23"/>
        <v>222</v>
      </c>
      <c r="B239" s="201" t="s">
        <v>286</v>
      </c>
      <c r="C239" s="201" t="s">
        <v>3181</v>
      </c>
      <c r="D239" s="201" t="str">
        <f>VLOOKUP(B239,'HECVAT - Full | Vendor Response'!A$4:D$320,4,TRUE)</f>
        <v xml:space="preserve">All changes are logged. Leepfrog does not disclose this information. </v>
      </c>
      <c r="E239" s="194" t="s">
        <v>263</v>
      </c>
      <c r="F239" s="194"/>
      <c r="G239" s="194"/>
      <c r="H239" s="206" t="s">
        <v>2102</v>
      </c>
      <c r="I239" s="206" t="s">
        <v>2690</v>
      </c>
      <c r="J239" s="195" t="str">
        <f t="shared" si="27"/>
        <v>FALSE</v>
      </c>
      <c r="K239" s="204">
        <f t="shared" si="24"/>
        <v>0</v>
      </c>
      <c r="L239" s="195" t="s">
        <v>2102</v>
      </c>
      <c r="M239" s="193" t="s">
        <v>2122</v>
      </c>
      <c r="N239" s="193">
        <f>VLOOKUP(B239,'HECVAT - Full | Vendor Response'!A:E,3,FALSE)</f>
        <v>0</v>
      </c>
      <c r="O239" s="193" t="str">
        <f>IF(LEN(VLOOKUP(B239,'Analyst Report'!$A:$I,7,FALSE))= 0,"",VLOOKUP(B239,'Analyst Report'!$A:$I,7,FALSE))</f>
        <v/>
      </c>
      <c r="P239" s="193">
        <f t="shared" si="25"/>
        <v>0</v>
      </c>
      <c r="Q239" s="193">
        <v>15</v>
      </c>
      <c r="R239" s="193">
        <f>IF(LEN(VLOOKUP(B239,'Analyst Report'!$A$31:$I$288,9,FALSE))=0,VLOOKUP(B239,'Analyst Report'!$A$31:$I$288,8,FALSE),VLOOKUP(B239,'Analyst Report'!$A$31:$I$288,9,FALSE))</f>
        <v>15</v>
      </c>
      <c r="S239" s="193">
        <f t="shared" si="22"/>
        <v>0</v>
      </c>
      <c r="T239" s="193">
        <f t="shared" si="26"/>
        <v>0</v>
      </c>
      <c r="U239" s="192" t="s">
        <v>60</v>
      </c>
      <c r="V239" s="192" t="s">
        <v>60</v>
      </c>
      <c r="W239" s="192" t="s">
        <v>60</v>
      </c>
      <c r="X239" s="192" t="s">
        <v>60</v>
      </c>
      <c r="Y239" s="192" t="s">
        <v>60</v>
      </c>
      <c r="Z239" s="192" t="s">
        <v>60</v>
      </c>
      <c r="AA239" s="192" t="s">
        <v>60</v>
      </c>
      <c r="AB239" s="192" t="s">
        <v>60</v>
      </c>
    </row>
    <row r="240" spans="1:28" ht="57" x14ac:dyDescent="0.2">
      <c r="A240" s="200">
        <f t="shared" si="23"/>
        <v>223</v>
      </c>
      <c r="B240" s="201" t="s">
        <v>287</v>
      </c>
      <c r="C240" s="201" t="s">
        <v>2707</v>
      </c>
      <c r="D240" s="201" t="str">
        <f>VLOOKUP(B240,'HECVAT - Full | Vendor Response'!A$4:D$320,4,TRUE)</f>
        <v xml:space="preserve">All changes are logged. Leepfrog does not disclose this information. </v>
      </c>
      <c r="E240" s="194" t="s">
        <v>263</v>
      </c>
      <c r="F240" s="194"/>
      <c r="G240" s="194"/>
      <c r="H240" s="206" t="s">
        <v>2102</v>
      </c>
      <c r="I240" s="206" t="s">
        <v>2690</v>
      </c>
      <c r="J240" s="195" t="str">
        <f t="shared" si="27"/>
        <v>FALSE</v>
      </c>
      <c r="K240" s="204">
        <f t="shared" si="24"/>
        <v>0</v>
      </c>
      <c r="L240" s="195" t="s">
        <v>2102</v>
      </c>
      <c r="M240" s="193" t="s">
        <v>2122</v>
      </c>
      <c r="N240" s="193">
        <f>VLOOKUP(B240,'HECVAT - Full | Vendor Response'!A:E,3,FALSE)</f>
        <v>0</v>
      </c>
      <c r="O240" s="193" t="str">
        <f>IF(LEN(VLOOKUP(B240,'Analyst Report'!$A:$I,7,FALSE))= 0,"",VLOOKUP(B240,'Analyst Report'!$A:$I,7,FALSE))</f>
        <v/>
      </c>
      <c r="P240" s="193">
        <f t="shared" si="25"/>
        <v>0</v>
      </c>
      <c r="Q240" s="193">
        <v>20</v>
      </c>
      <c r="R240" s="193">
        <f>IF(LEN(VLOOKUP(B240,'Analyst Report'!$A$31:$I$288,9,FALSE))=0,VLOOKUP(B240,'Analyst Report'!$A$31:$I$288,8,FALSE),VLOOKUP(B240,'Analyst Report'!$A$31:$I$288,9,FALSE))</f>
        <v>20</v>
      </c>
      <c r="S240" s="193">
        <f t="shared" si="22"/>
        <v>0</v>
      </c>
      <c r="T240" s="193">
        <f t="shared" si="26"/>
        <v>0</v>
      </c>
      <c r="U240" s="192" t="s">
        <v>60</v>
      </c>
      <c r="V240" s="192" t="s">
        <v>60</v>
      </c>
      <c r="W240" s="192" t="s">
        <v>60</v>
      </c>
      <c r="X240" s="192" t="s">
        <v>60</v>
      </c>
      <c r="Y240" s="192" t="s">
        <v>60</v>
      </c>
      <c r="Z240" s="192" t="s">
        <v>60</v>
      </c>
      <c r="AA240" s="192" t="s">
        <v>60</v>
      </c>
      <c r="AB240" s="192" t="s">
        <v>60</v>
      </c>
    </row>
    <row r="241" spans="1:29" ht="57" x14ac:dyDescent="0.2">
      <c r="A241" s="200">
        <f t="shared" si="23"/>
        <v>224</v>
      </c>
      <c r="B241" s="201" t="s">
        <v>288</v>
      </c>
      <c r="C241" s="201" t="s">
        <v>2708</v>
      </c>
      <c r="D241" s="201" t="str">
        <f>VLOOKUP(B241,'HECVAT - Full | Vendor Response'!A$4:D$320,4,TRUE)</f>
        <v xml:space="preserve">All changes are logged. Leepfrog does not disclose this information. </v>
      </c>
      <c r="E241" s="194" t="s">
        <v>263</v>
      </c>
      <c r="F241" s="194"/>
      <c r="G241" s="194"/>
      <c r="H241" s="206" t="s">
        <v>2102</v>
      </c>
      <c r="I241" s="206" t="s">
        <v>2690</v>
      </c>
      <c r="J241" s="195" t="str">
        <f t="shared" si="27"/>
        <v>FALSE</v>
      </c>
      <c r="K241" s="204">
        <f t="shared" si="24"/>
        <v>0</v>
      </c>
      <c r="L241" s="195" t="s">
        <v>2102</v>
      </c>
      <c r="M241" s="193" t="s">
        <v>2122</v>
      </c>
      <c r="N241" s="193">
        <f>VLOOKUP(B241,'HECVAT - Full | Vendor Response'!A:E,3,FALSE)</f>
        <v>0</v>
      </c>
      <c r="O241" s="193" t="str">
        <f>IF(LEN(VLOOKUP(B241,'Analyst Report'!$A:$I,7,FALSE))= 0,"",VLOOKUP(B241,'Analyst Report'!$A:$I,7,FALSE))</f>
        <v/>
      </c>
      <c r="P241" s="193">
        <f t="shared" si="25"/>
        <v>0</v>
      </c>
      <c r="Q241" s="193">
        <v>25</v>
      </c>
      <c r="R241" s="193">
        <f>IF(LEN(VLOOKUP(B241,'Analyst Report'!$A$31:$I$288,9,FALSE))=0,VLOOKUP(B241,'Analyst Report'!$A$31:$I$288,8,FALSE),VLOOKUP(B241,'Analyst Report'!$A$31:$I$288,9,FALSE))</f>
        <v>25</v>
      </c>
      <c r="S241" s="193">
        <f t="shared" si="22"/>
        <v>0</v>
      </c>
      <c r="T241" s="193">
        <f t="shared" si="26"/>
        <v>0</v>
      </c>
      <c r="U241" s="192" t="s">
        <v>60</v>
      </c>
      <c r="V241" s="192" t="s">
        <v>60</v>
      </c>
      <c r="W241" s="192" t="s">
        <v>60</v>
      </c>
      <c r="X241" s="192" t="s">
        <v>60</v>
      </c>
      <c r="Y241" s="192" t="s">
        <v>60</v>
      </c>
      <c r="Z241" s="192" t="s">
        <v>60</v>
      </c>
      <c r="AA241" s="192" t="s">
        <v>60</v>
      </c>
      <c r="AB241" s="192" t="s">
        <v>60</v>
      </c>
    </row>
    <row r="242" spans="1:29" ht="57" x14ac:dyDescent="0.2">
      <c r="A242" s="200">
        <f t="shared" si="23"/>
        <v>225</v>
      </c>
      <c r="B242" s="201" t="s">
        <v>289</v>
      </c>
      <c r="C242" s="201" t="s">
        <v>2709</v>
      </c>
      <c r="D242" s="201" t="str">
        <f>VLOOKUP(B242,'HECVAT - Full | Vendor Response'!A$4:D$320,4,TRUE)</f>
        <v xml:space="preserve">All changes are logged. Leepfrog does not disclose this information. </v>
      </c>
      <c r="E242" s="194" t="s">
        <v>263</v>
      </c>
      <c r="F242" s="194"/>
      <c r="G242" s="194"/>
      <c r="H242" s="206" t="s">
        <v>2102</v>
      </c>
      <c r="I242" s="206" t="s">
        <v>2690</v>
      </c>
      <c r="J242" s="195" t="str">
        <f t="shared" si="27"/>
        <v>FALSE</v>
      </c>
      <c r="K242" s="204">
        <f t="shared" si="24"/>
        <v>0</v>
      </c>
      <c r="L242" s="195" t="s">
        <v>2102</v>
      </c>
      <c r="M242" s="193" t="s">
        <v>2122</v>
      </c>
      <c r="N242" s="193">
        <f>VLOOKUP(B242,'HECVAT - Full | Vendor Response'!A:E,3,FALSE)</f>
        <v>0</v>
      </c>
      <c r="O242" s="193" t="str">
        <f>IF(LEN(VLOOKUP(B242,'Analyst Report'!$A:$I,7,FALSE))= 0,"",VLOOKUP(B242,'Analyst Report'!$A:$I,7,FALSE))</f>
        <v/>
      </c>
      <c r="P242" s="193">
        <f t="shared" si="25"/>
        <v>0</v>
      </c>
      <c r="Q242" s="193">
        <v>20</v>
      </c>
      <c r="R242" s="193">
        <f>IF(LEN(VLOOKUP(B242,'Analyst Report'!$A$31:$I$288,9,FALSE))=0,VLOOKUP(B242,'Analyst Report'!$A$31:$I$288,8,FALSE),VLOOKUP(B242,'Analyst Report'!$A$31:$I$288,9,FALSE))</f>
        <v>20</v>
      </c>
      <c r="S242" s="193">
        <f t="shared" si="22"/>
        <v>0</v>
      </c>
      <c r="T242" s="193">
        <f t="shared" si="26"/>
        <v>0</v>
      </c>
      <c r="U242" s="192" t="s">
        <v>60</v>
      </c>
      <c r="V242" s="192" t="s">
        <v>60</v>
      </c>
      <c r="W242" s="192" t="s">
        <v>60</v>
      </c>
      <c r="X242" s="192" t="s">
        <v>60</v>
      </c>
      <c r="Y242" s="192" t="s">
        <v>60</v>
      </c>
      <c r="Z242" s="192" t="s">
        <v>60</v>
      </c>
      <c r="AA242" s="192" t="s">
        <v>60</v>
      </c>
      <c r="AB242" s="192" t="s">
        <v>60</v>
      </c>
    </row>
    <row r="243" spans="1:29" ht="57" x14ac:dyDescent="0.2">
      <c r="A243" s="200">
        <f t="shared" si="23"/>
        <v>226</v>
      </c>
      <c r="B243" s="201" t="s">
        <v>290</v>
      </c>
      <c r="C243" s="201" t="s">
        <v>2710</v>
      </c>
      <c r="D243" s="201" t="str">
        <f>VLOOKUP(B243,'HECVAT - Full | Vendor Response'!A$4:D$320,4,TRUE)</f>
        <v xml:space="preserve">All changes are logged. Leepfrog does not disclose this information. </v>
      </c>
      <c r="E243" s="194" t="s">
        <v>263</v>
      </c>
      <c r="F243" s="194"/>
      <c r="G243" s="194"/>
      <c r="H243" s="206" t="s">
        <v>2102</v>
      </c>
      <c r="I243" s="206" t="s">
        <v>2690</v>
      </c>
      <c r="J243" s="195" t="str">
        <f t="shared" si="27"/>
        <v>FALSE</v>
      </c>
      <c r="K243" s="204">
        <f t="shared" si="24"/>
        <v>0</v>
      </c>
      <c r="L243" s="195" t="s">
        <v>2102</v>
      </c>
      <c r="M243" s="193" t="s">
        <v>2122</v>
      </c>
      <c r="N243" s="193">
        <f>VLOOKUP(B243,'HECVAT - Full | Vendor Response'!A:E,3,FALSE)</f>
        <v>0</v>
      </c>
      <c r="O243" s="193" t="str">
        <f>IF(LEN(VLOOKUP(B243,'Analyst Report'!$A:$I,7,FALSE))= 0,"",VLOOKUP(B243,'Analyst Report'!$A:$I,7,FALSE))</f>
        <v/>
      </c>
      <c r="P243" s="193">
        <f t="shared" si="25"/>
        <v>0</v>
      </c>
      <c r="Q243" s="193">
        <v>20</v>
      </c>
      <c r="R243" s="193">
        <f>IF(LEN(VLOOKUP(B243,'Analyst Report'!$A$31:$I$288,9,FALSE))=0,VLOOKUP(B243,'Analyst Report'!$A$31:$I$288,8,FALSE),VLOOKUP(B243,'Analyst Report'!$A$31:$I$288,9,FALSE))</f>
        <v>20</v>
      </c>
      <c r="S243" s="193">
        <f t="shared" si="22"/>
        <v>0</v>
      </c>
      <c r="T243" s="193">
        <f t="shared" si="26"/>
        <v>0</v>
      </c>
      <c r="U243" s="192" t="s">
        <v>60</v>
      </c>
      <c r="V243" s="192" t="s">
        <v>60</v>
      </c>
      <c r="W243" s="192" t="s">
        <v>60</v>
      </c>
      <c r="X243" s="192" t="s">
        <v>60</v>
      </c>
      <c r="Y243" s="192" t="s">
        <v>60</v>
      </c>
      <c r="Z243" s="192" t="s">
        <v>60</v>
      </c>
      <c r="AA243" s="192" t="s">
        <v>60</v>
      </c>
      <c r="AB243" s="192" t="s">
        <v>60</v>
      </c>
    </row>
    <row r="244" spans="1:29" ht="57" x14ac:dyDescent="0.2">
      <c r="A244" s="200">
        <f t="shared" si="23"/>
        <v>227</v>
      </c>
      <c r="B244" s="201" t="s">
        <v>291</v>
      </c>
      <c r="C244" s="201" t="s">
        <v>2711</v>
      </c>
      <c r="D244" s="201" t="str">
        <f>VLOOKUP(B244,'HECVAT - Full | Vendor Response'!A$4:D$320,4,TRUE)</f>
        <v xml:space="preserve">All changes are logged. Leepfrog does not disclose this information. </v>
      </c>
      <c r="E244" s="194" t="s">
        <v>263</v>
      </c>
      <c r="F244" s="194" t="s">
        <v>60</v>
      </c>
      <c r="G244" s="194"/>
      <c r="H244" s="206" t="s">
        <v>2102</v>
      </c>
      <c r="I244" s="206" t="s">
        <v>2690</v>
      </c>
      <c r="J244" s="195" t="str">
        <f t="shared" si="27"/>
        <v>FALSE</v>
      </c>
      <c r="K244" s="204">
        <f t="shared" si="24"/>
        <v>0</v>
      </c>
      <c r="L244" s="195" t="s">
        <v>2102</v>
      </c>
      <c r="M244" s="193" t="s">
        <v>2122</v>
      </c>
      <c r="N244" s="193">
        <f>VLOOKUP(B244,'HECVAT - Full | Vendor Response'!A:E,3,FALSE)</f>
        <v>0</v>
      </c>
      <c r="O244" s="193" t="str">
        <f>IF(LEN(VLOOKUP(B244,'Analyst Report'!$A:$I,7,FALSE))= 0,"",VLOOKUP(B244,'Analyst Report'!$A:$I,7,FALSE))</f>
        <v/>
      </c>
      <c r="P244" s="193">
        <f t="shared" si="25"/>
        <v>0</v>
      </c>
      <c r="Q244" s="193">
        <v>25</v>
      </c>
      <c r="R244" s="193">
        <f>IF(LEN(VLOOKUP(B244,'Analyst Report'!$A$31:$I$288,9,FALSE))=0,VLOOKUP(B244,'Analyst Report'!$A$31:$I$288,8,FALSE),VLOOKUP(B244,'Analyst Report'!$A$31:$I$288,9,FALSE))</f>
        <v>25</v>
      </c>
      <c r="S244" s="193">
        <f t="shared" si="22"/>
        <v>0</v>
      </c>
      <c r="T244" s="193">
        <f t="shared" si="26"/>
        <v>0</v>
      </c>
      <c r="U244" s="192" t="s">
        <v>60</v>
      </c>
      <c r="V244" s="192" t="s">
        <v>60</v>
      </c>
      <c r="W244" s="192" t="s">
        <v>60</v>
      </c>
      <c r="X244" s="192" t="s">
        <v>60</v>
      </c>
      <c r="Y244" s="192" t="s">
        <v>60</v>
      </c>
      <c r="Z244" s="192" t="s">
        <v>60</v>
      </c>
      <c r="AA244" s="192" t="s">
        <v>60</v>
      </c>
      <c r="AB244" s="192" t="s">
        <v>60</v>
      </c>
    </row>
    <row r="245" spans="1:29" ht="57" x14ac:dyDescent="0.2">
      <c r="A245" s="200">
        <f t="shared" si="23"/>
        <v>228</v>
      </c>
      <c r="B245" s="201" t="s">
        <v>292</v>
      </c>
      <c r="C245" s="201" t="s">
        <v>2712</v>
      </c>
      <c r="D245" s="201" t="str">
        <f>VLOOKUP(B245,'HECVAT - Full | Vendor Response'!A$4:D$320,4,TRUE)</f>
        <v xml:space="preserve">All changes are logged. Leepfrog does not disclose this information. </v>
      </c>
      <c r="E245" s="194" t="s">
        <v>2713</v>
      </c>
      <c r="F245" s="194" t="s">
        <v>60</v>
      </c>
      <c r="G245" s="194"/>
      <c r="H245" s="206" t="s">
        <v>2107</v>
      </c>
      <c r="I245" s="206" t="s">
        <v>2714</v>
      </c>
      <c r="J245" s="195" t="str">
        <f t="shared" si="27"/>
        <v>FALSE</v>
      </c>
      <c r="K245" s="204">
        <f>IF(N$22="Yes",1,0)</f>
        <v>0</v>
      </c>
      <c r="L245" s="195" t="s">
        <v>2107</v>
      </c>
      <c r="M245" s="193" t="s">
        <v>2122</v>
      </c>
      <c r="N245" s="193">
        <f>VLOOKUP(B245,'HECVAT - Full | Vendor Response'!A:E,3,FALSE)</f>
        <v>0</v>
      </c>
      <c r="O245" s="193" t="str">
        <f>IF(LEN(VLOOKUP(B245,'Analyst Report'!$A:$I,7,FALSE))= 0,"",VLOOKUP(B245,'Analyst Report'!$A:$I,7,FALSE))</f>
        <v/>
      </c>
      <c r="P245" s="193">
        <f t="shared" si="25"/>
        <v>0</v>
      </c>
      <c r="Q245" s="193">
        <v>20</v>
      </c>
      <c r="R245" s="193">
        <f>IF(LEN(VLOOKUP(B245,'Analyst Report'!$A$31:$I$288,9,FALSE))=0,VLOOKUP(B245,'Analyst Report'!$A$31:$I$288,8,FALSE),VLOOKUP(B245,'Analyst Report'!$A$31:$I$288,9,FALSE))</f>
        <v>20</v>
      </c>
      <c r="S245" s="193">
        <f t="shared" si="22"/>
        <v>0</v>
      </c>
      <c r="T245" s="193">
        <f t="shared" si="26"/>
        <v>0</v>
      </c>
      <c r="U245" s="192" t="s">
        <v>60</v>
      </c>
      <c r="V245" s="192" t="s">
        <v>60</v>
      </c>
      <c r="W245" s="192" t="s">
        <v>60</v>
      </c>
      <c r="X245" s="192" t="s">
        <v>60</v>
      </c>
      <c r="Y245" s="192" t="s">
        <v>60</v>
      </c>
      <c r="Z245" s="192" t="s">
        <v>60</v>
      </c>
      <c r="AA245" s="192" t="s">
        <v>60</v>
      </c>
      <c r="AB245" s="192" t="s">
        <v>60</v>
      </c>
    </row>
    <row r="246" spans="1:29" ht="57" x14ac:dyDescent="0.2">
      <c r="A246" s="200">
        <f t="shared" si="23"/>
        <v>229</v>
      </c>
      <c r="B246" s="201" t="s">
        <v>293</v>
      </c>
      <c r="C246" s="201" t="s">
        <v>2715</v>
      </c>
      <c r="D246" s="201" t="str">
        <f>VLOOKUP(B246,'HECVAT - Full | Vendor Response'!A$4:D$320,4,TRUE)</f>
        <v xml:space="preserve">All changes are logged. Leepfrog does not disclose this information. </v>
      </c>
      <c r="E246" s="194" t="s">
        <v>2713</v>
      </c>
      <c r="F246" s="194" t="s">
        <v>327</v>
      </c>
      <c r="G246" s="194"/>
      <c r="H246" s="206" t="s">
        <v>2107</v>
      </c>
      <c r="I246" s="206" t="s">
        <v>2714</v>
      </c>
      <c r="J246" s="195" t="str">
        <f t="shared" si="27"/>
        <v>FALSE</v>
      </c>
      <c r="K246" s="204">
        <f t="shared" ref="K246:K256" si="28">IF(N$22="Yes",1,0)</f>
        <v>0</v>
      </c>
      <c r="L246" s="195" t="s">
        <v>2107</v>
      </c>
      <c r="M246" s="193" t="s">
        <v>2122</v>
      </c>
      <c r="N246" s="193">
        <f>VLOOKUP(B246,'HECVAT - Full | Vendor Response'!A:E,3,FALSE)</f>
        <v>0</v>
      </c>
      <c r="O246" s="193" t="str">
        <f>IF(LEN(VLOOKUP(B246,'Analyst Report'!$A:$I,7,FALSE))= 0,"",VLOOKUP(B246,'Analyst Report'!$A:$I,7,FALSE))</f>
        <v/>
      </c>
      <c r="P246" s="193">
        <f t="shared" si="25"/>
        <v>0</v>
      </c>
      <c r="Q246" s="193">
        <v>20</v>
      </c>
      <c r="R246" s="193">
        <f>IF(LEN(VLOOKUP(B246,'Analyst Report'!$A$31:$I$288,9,FALSE))=0,VLOOKUP(B246,'Analyst Report'!$A$31:$I$288,8,FALSE),VLOOKUP(B246,'Analyst Report'!$A$31:$I$288,9,FALSE))</f>
        <v>20</v>
      </c>
      <c r="S246" s="193">
        <f t="shared" si="22"/>
        <v>0</v>
      </c>
      <c r="T246" s="193">
        <f t="shared" si="26"/>
        <v>0</v>
      </c>
      <c r="U246" s="192" t="s">
        <v>60</v>
      </c>
      <c r="V246" s="192" t="s">
        <v>60</v>
      </c>
      <c r="W246" s="192" t="s">
        <v>60</v>
      </c>
      <c r="X246" s="192" t="s">
        <v>60</v>
      </c>
      <c r="Y246" s="192" t="s">
        <v>60</v>
      </c>
      <c r="Z246" s="192" t="s">
        <v>60</v>
      </c>
      <c r="AA246" s="192" t="s">
        <v>60</v>
      </c>
      <c r="AB246" s="192" t="s">
        <v>60</v>
      </c>
    </row>
    <row r="247" spans="1:29" ht="57" x14ac:dyDescent="0.2">
      <c r="A247" s="200">
        <f t="shared" si="23"/>
        <v>230</v>
      </c>
      <c r="B247" s="201" t="s">
        <v>294</v>
      </c>
      <c r="C247" s="201" t="s">
        <v>2716</v>
      </c>
      <c r="D247" s="201" t="str">
        <f>VLOOKUP(B247,'HECVAT - Full | Vendor Response'!A$4:D$320,4,TRUE)</f>
        <v xml:space="preserve">All changes are logged. Leepfrog does not disclose this information. </v>
      </c>
      <c r="E247" s="194" t="s">
        <v>2713</v>
      </c>
      <c r="F247" s="194" t="s">
        <v>60</v>
      </c>
      <c r="G247" s="194"/>
      <c r="H247" s="206" t="s">
        <v>2107</v>
      </c>
      <c r="I247" s="206" t="s">
        <v>2714</v>
      </c>
      <c r="J247" s="195" t="str">
        <f t="shared" si="27"/>
        <v>FALSE</v>
      </c>
      <c r="K247" s="204">
        <f t="shared" si="28"/>
        <v>0</v>
      </c>
      <c r="L247" s="195" t="s">
        <v>2107</v>
      </c>
      <c r="M247" s="193" t="s">
        <v>2122</v>
      </c>
      <c r="N247" s="193">
        <f>VLOOKUP(B247,'HECVAT - Full | Vendor Response'!A:E,3,FALSE)</f>
        <v>0</v>
      </c>
      <c r="O247" s="193" t="str">
        <f>IF(LEN(VLOOKUP(B247,'Analyst Report'!$A:$I,7,FALSE))= 0,"",VLOOKUP(B247,'Analyst Report'!$A:$I,7,FALSE))</f>
        <v/>
      </c>
      <c r="P247" s="193">
        <f t="shared" si="25"/>
        <v>0</v>
      </c>
      <c r="Q247" s="193">
        <v>25</v>
      </c>
      <c r="R247" s="193">
        <f>IF(LEN(VLOOKUP(B247,'Analyst Report'!$A$31:$I$288,9,FALSE))=0,VLOOKUP(B247,'Analyst Report'!$A$31:$I$288,8,FALSE),VLOOKUP(B247,'Analyst Report'!$A$31:$I$288,9,FALSE))</f>
        <v>25</v>
      </c>
      <c r="S247" s="193">
        <f t="shared" si="22"/>
        <v>0</v>
      </c>
      <c r="T247" s="193">
        <f t="shared" si="26"/>
        <v>0</v>
      </c>
      <c r="U247" s="192" t="s">
        <v>60</v>
      </c>
      <c r="V247" s="192" t="s">
        <v>60</v>
      </c>
      <c r="W247" s="192" t="s">
        <v>60</v>
      </c>
      <c r="X247" s="192" t="s">
        <v>60</v>
      </c>
      <c r="Y247" s="192" t="s">
        <v>60</v>
      </c>
      <c r="Z247" s="192" t="s">
        <v>60</v>
      </c>
      <c r="AA247" s="192" t="s">
        <v>60</v>
      </c>
      <c r="AB247" s="192" t="s">
        <v>60</v>
      </c>
    </row>
    <row r="248" spans="1:29" ht="57" x14ac:dyDescent="0.2">
      <c r="A248" s="200">
        <f t="shared" si="23"/>
        <v>231</v>
      </c>
      <c r="B248" s="201" t="s">
        <v>295</v>
      </c>
      <c r="C248" s="201" t="s">
        <v>2717</v>
      </c>
      <c r="D248" s="201" t="str">
        <f>VLOOKUP(B248,'HECVAT - Full | Vendor Response'!A$4:D$320,4,TRUE)</f>
        <v xml:space="preserve">All changes are logged. Leepfrog does not disclose this information. </v>
      </c>
      <c r="E248" s="194" t="s">
        <v>2713</v>
      </c>
      <c r="F248" s="194" t="s">
        <v>60</v>
      </c>
      <c r="G248" s="194"/>
      <c r="H248" s="206" t="s">
        <v>2107</v>
      </c>
      <c r="I248" s="206" t="s">
        <v>2714</v>
      </c>
      <c r="J248" s="195" t="str">
        <f t="shared" si="27"/>
        <v>FALSE</v>
      </c>
      <c r="K248" s="204">
        <f t="shared" si="28"/>
        <v>0</v>
      </c>
      <c r="L248" s="195" t="s">
        <v>2107</v>
      </c>
      <c r="M248" s="193" t="s">
        <v>2122</v>
      </c>
      <c r="N248" s="193">
        <f>VLOOKUP(B248,'HECVAT - Full | Vendor Response'!A:E,3,FALSE)</f>
        <v>0</v>
      </c>
      <c r="O248" s="193" t="str">
        <f>IF(LEN(VLOOKUP(B248,'Analyst Report'!$A:$I,7,FALSE))= 0,"",VLOOKUP(B248,'Analyst Report'!$A:$I,7,FALSE))</f>
        <v/>
      </c>
      <c r="P248" s="193">
        <f t="shared" si="25"/>
        <v>0</v>
      </c>
      <c r="Q248" s="193">
        <v>20</v>
      </c>
      <c r="R248" s="193">
        <f>IF(LEN(VLOOKUP(B248,'Analyst Report'!$A$31:$I$288,9,FALSE))=0,VLOOKUP(B248,'Analyst Report'!$A$31:$I$288,8,FALSE),VLOOKUP(B248,'Analyst Report'!$A$31:$I$288,9,FALSE))</f>
        <v>20</v>
      </c>
      <c r="S248" s="193">
        <f t="shared" si="22"/>
        <v>0</v>
      </c>
      <c r="T248" s="193">
        <f t="shared" si="26"/>
        <v>0</v>
      </c>
      <c r="U248" s="192" t="s">
        <v>60</v>
      </c>
      <c r="V248" s="192" t="s">
        <v>60</v>
      </c>
      <c r="W248" s="192" t="s">
        <v>60</v>
      </c>
      <c r="X248" s="192" t="s">
        <v>60</v>
      </c>
      <c r="Y248" s="192" t="s">
        <v>60</v>
      </c>
      <c r="Z248" s="192" t="s">
        <v>60</v>
      </c>
      <c r="AA248" s="192" t="s">
        <v>60</v>
      </c>
      <c r="AB248" s="192" t="s">
        <v>60</v>
      </c>
    </row>
    <row r="249" spans="1:29" ht="57" x14ac:dyDescent="0.2">
      <c r="A249" s="200">
        <f t="shared" si="23"/>
        <v>232</v>
      </c>
      <c r="B249" s="201" t="s">
        <v>296</v>
      </c>
      <c r="C249" s="201" t="s">
        <v>2718</v>
      </c>
      <c r="D249" s="201" t="str">
        <f>VLOOKUP(B249,'HECVAT - Full | Vendor Response'!A$4:D$320,4,TRUE)</f>
        <v xml:space="preserve">All changes are logged. Leepfrog does not disclose this information. </v>
      </c>
      <c r="E249" s="194" t="s">
        <v>2713</v>
      </c>
      <c r="F249" s="194" t="s">
        <v>60</v>
      </c>
      <c r="G249" s="194"/>
      <c r="H249" s="206" t="s">
        <v>2107</v>
      </c>
      <c r="I249" s="206" t="s">
        <v>2714</v>
      </c>
      <c r="J249" s="195" t="str">
        <f t="shared" si="27"/>
        <v>FALSE</v>
      </c>
      <c r="K249" s="204">
        <f t="shared" si="28"/>
        <v>0</v>
      </c>
      <c r="L249" s="195" t="s">
        <v>2107</v>
      </c>
      <c r="M249" s="193" t="s">
        <v>2122</v>
      </c>
      <c r="N249" s="193">
        <f>VLOOKUP(B249,'HECVAT - Full | Vendor Response'!A:E,3,FALSE)</f>
        <v>0</v>
      </c>
      <c r="O249" s="193" t="str">
        <f>IF(LEN(VLOOKUP(B249,'Analyst Report'!$A:$I,7,FALSE))= 0,"",VLOOKUP(B249,'Analyst Report'!$A:$I,7,FALSE))</f>
        <v/>
      </c>
      <c r="P249" s="193">
        <f t="shared" si="25"/>
        <v>0</v>
      </c>
      <c r="Q249" s="193">
        <v>20</v>
      </c>
      <c r="R249" s="193">
        <f>IF(LEN(VLOOKUP(B249,'Analyst Report'!$A$31:$I$288,9,FALSE))=0,VLOOKUP(B249,'Analyst Report'!$A$31:$I$288,8,FALSE),VLOOKUP(B249,'Analyst Report'!$A$31:$I$288,9,FALSE))</f>
        <v>20</v>
      </c>
      <c r="S249" s="193">
        <f t="shared" si="22"/>
        <v>0</v>
      </c>
      <c r="T249" s="193">
        <f t="shared" si="26"/>
        <v>0</v>
      </c>
      <c r="U249" s="192" t="s">
        <v>60</v>
      </c>
      <c r="V249" s="192" t="s">
        <v>60</v>
      </c>
      <c r="W249" s="192" t="s">
        <v>60</v>
      </c>
      <c r="X249" s="192" t="s">
        <v>60</v>
      </c>
      <c r="Y249" s="192" t="s">
        <v>60</v>
      </c>
      <c r="Z249" s="192" t="s">
        <v>60</v>
      </c>
      <c r="AA249" s="192" t="s">
        <v>60</v>
      </c>
      <c r="AB249" s="192" t="s">
        <v>60</v>
      </c>
    </row>
    <row r="250" spans="1:29" ht="57" x14ac:dyDescent="0.2">
      <c r="A250" s="200">
        <f t="shared" si="23"/>
        <v>233</v>
      </c>
      <c r="B250" s="201" t="s">
        <v>297</v>
      </c>
      <c r="C250" s="201" t="s">
        <v>3182</v>
      </c>
      <c r="D250" s="201" t="str">
        <f>VLOOKUP(B250,'HECVAT - Full | Vendor Response'!A$4:D$320,4,TRUE)</f>
        <v xml:space="preserve">All changes are logged. Leepfrog does not disclose this information. </v>
      </c>
      <c r="E250" s="194" t="s">
        <v>2713</v>
      </c>
      <c r="F250" s="194" t="s">
        <v>60</v>
      </c>
      <c r="G250" s="194"/>
      <c r="H250" s="206" t="s">
        <v>2107</v>
      </c>
      <c r="I250" s="206" t="s">
        <v>2714</v>
      </c>
      <c r="J250" s="195" t="str">
        <f t="shared" si="27"/>
        <v>FALSE</v>
      </c>
      <c r="K250" s="204">
        <f t="shared" si="28"/>
        <v>0</v>
      </c>
      <c r="L250" s="195" t="s">
        <v>2107</v>
      </c>
      <c r="M250" s="193" t="s">
        <v>2122</v>
      </c>
      <c r="N250" s="193">
        <f>VLOOKUP(B250,'HECVAT - Full | Vendor Response'!A:E,3,FALSE)</f>
        <v>0</v>
      </c>
      <c r="O250" s="193" t="str">
        <f>IF(LEN(VLOOKUP(B250,'Analyst Report'!$A:$I,7,FALSE))= 0,"",VLOOKUP(B250,'Analyst Report'!$A:$I,7,FALSE))</f>
        <v/>
      </c>
      <c r="P250" s="193">
        <f t="shared" si="25"/>
        <v>0</v>
      </c>
      <c r="Q250" s="193">
        <v>20</v>
      </c>
      <c r="R250" s="193">
        <f>IF(LEN(VLOOKUP(B250,'Analyst Report'!$A$31:$I$288,9,FALSE))=0,VLOOKUP(B250,'Analyst Report'!$A$31:$I$288,8,FALSE),VLOOKUP(B250,'Analyst Report'!$A$31:$I$288,9,FALSE))</f>
        <v>20</v>
      </c>
      <c r="S250" s="193">
        <f t="shared" si="22"/>
        <v>0</v>
      </c>
      <c r="T250" s="193">
        <f t="shared" si="26"/>
        <v>0</v>
      </c>
      <c r="U250" s="192" t="s">
        <v>60</v>
      </c>
      <c r="V250" s="192" t="s">
        <v>60</v>
      </c>
      <c r="W250" s="192" t="s">
        <v>60</v>
      </c>
      <c r="X250" s="192" t="s">
        <v>60</v>
      </c>
      <c r="Y250" s="192" t="s">
        <v>60</v>
      </c>
      <c r="Z250" s="192" t="s">
        <v>60</v>
      </c>
      <c r="AA250" s="192" t="s">
        <v>60</v>
      </c>
      <c r="AB250" s="192" t="s">
        <v>60</v>
      </c>
    </row>
    <row r="251" spans="1:29" ht="57" x14ac:dyDescent="0.2">
      <c r="A251" s="200">
        <f t="shared" si="23"/>
        <v>234</v>
      </c>
      <c r="B251" s="201" t="s">
        <v>298</v>
      </c>
      <c r="C251" s="201" t="s">
        <v>2719</v>
      </c>
      <c r="D251" s="201" t="str">
        <f>VLOOKUP(B251,'HECVAT - Full | Vendor Response'!A$4:D$320,4,TRUE)</f>
        <v xml:space="preserve">All changes are logged. Leepfrog does not disclose this information. </v>
      </c>
      <c r="E251" s="194" t="s">
        <v>2713</v>
      </c>
      <c r="F251" s="194" t="s">
        <v>60</v>
      </c>
      <c r="G251" s="194"/>
      <c r="H251" s="206" t="s">
        <v>2107</v>
      </c>
      <c r="I251" s="206" t="s">
        <v>2714</v>
      </c>
      <c r="J251" s="195" t="str">
        <f t="shared" si="27"/>
        <v>FALSE</v>
      </c>
      <c r="K251" s="204">
        <f t="shared" si="28"/>
        <v>0</v>
      </c>
      <c r="L251" s="195" t="s">
        <v>2107</v>
      </c>
      <c r="M251" s="193" t="s">
        <v>2122</v>
      </c>
      <c r="N251" s="193">
        <f>VLOOKUP(B251,'HECVAT - Full | Vendor Response'!A:E,3,FALSE)</f>
        <v>0</v>
      </c>
      <c r="O251" s="193" t="str">
        <f>IF(LEN(VLOOKUP(B251,'Analyst Report'!$A:$I,7,FALSE))= 0,"",VLOOKUP(B251,'Analyst Report'!$A:$I,7,FALSE))</f>
        <v/>
      </c>
      <c r="P251" s="193">
        <f t="shared" si="25"/>
        <v>0</v>
      </c>
      <c r="Q251" s="193">
        <v>10</v>
      </c>
      <c r="R251" s="193">
        <f>IF(LEN(VLOOKUP(B251,'Analyst Report'!$A$31:$I$288,9,FALSE))=0,VLOOKUP(B251,'Analyst Report'!$A$31:$I$288,8,FALSE),VLOOKUP(B251,'Analyst Report'!$A$31:$I$288,9,FALSE))</f>
        <v>10</v>
      </c>
      <c r="S251" s="193">
        <f t="shared" si="22"/>
        <v>0</v>
      </c>
      <c r="T251" s="193">
        <f t="shared" si="26"/>
        <v>0</v>
      </c>
      <c r="U251" s="192" t="s">
        <v>60</v>
      </c>
      <c r="V251" s="192" t="s">
        <v>60</v>
      </c>
      <c r="W251" s="192" t="s">
        <v>60</v>
      </c>
      <c r="X251" s="192" t="s">
        <v>60</v>
      </c>
      <c r="Y251" s="192" t="s">
        <v>60</v>
      </c>
      <c r="Z251" s="192" t="s">
        <v>60</v>
      </c>
      <c r="AA251" s="192" t="s">
        <v>60</v>
      </c>
      <c r="AB251" s="192" t="s">
        <v>60</v>
      </c>
    </row>
    <row r="252" spans="1:29" ht="57" x14ac:dyDescent="0.2">
      <c r="A252" s="200">
        <f t="shared" si="23"/>
        <v>235</v>
      </c>
      <c r="B252" s="201" t="s">
        <v>299</v>
      </c>
      <c r="C252" s="201" t="s">
        <v>2720</v>
      </c>
      <c r="D252" s="201" t="str">
        <f>VLOOKUP(B252,'HECVAT - Full | Vendor Response'!A$4:D$320,4,TRUE)</f>
        <v xml:space="preserve">All changes are logged. Leepfrog does not disclose this information. </v>
      </c>
      <c r="E252" s="194" t="s">
        <v>2713</v>
      </c>
      <c r="F252" s="194" t="s">
        <v>60</v>
      </c>
      <c r="G252" s="194"/>
      <c r="H252" s="206" t="s">
        <v>2107</v>
      </c>
      <c r="I252" s="206" t="s">
        <v>2714</v>
      </c>
      <c r="J252" s="195" t="str">
        <f t="shared" si="27"/>
        <v>FALSE</v>
      </c>
      <c r="K252" s="204">
        <f t="shared" si="28"/>
        <v>0</v>
      </c>
      <c r="L252" s="195" t="s">
        <v>2107</v>
      </c>
      <c r="M252" s="193" t="s">
        <v>2122</v>
      </c>
      <c r="N252" s="193">
        <f>VLOOKUP(B252,'HECVAT - Full | Vendor Response'!A:E,3,FALSE)</f>
        <v>0</v>
      </c>
      <c r="O252" s="193" t="str">
        <f>IF(LEN(VLOOKUP(B252,'Analyst Report'!$A:$I,7,FALSE))= 0,"",VLOOKUP(B252,'Analyst Report'!$A:$I,7,FALSE))</f>
        <v/>
      </c>
      <c r="P252" s="193">
        <f t="shared" si="25"/>
        <v>0</v>
      </c>
      <c r="Q252" s="193">
        <v>10</v>
      </c>
      <c r="R252" s="193">
        <f>IF(LEN(VLOOKUP(B252,'Analyst Report'!$A$31:$I$288,9,FALSE))=0,VLOOKUP(B252,'Analyst Report'!$A$31:$I$288,8,FALSE),VLOOKUP(B252,'Analyst Report'!$A$31:$I$288,9,FALSE))</f>
        <v>10</v>
      </c>
      <c r="S252" s="193">
        <f t="shared" si="22"/>
        <v>0</v>
      </c>
      <c r="T252" s="193">
        <f t="shared" si="26"/>
        <v>0</v>
      </c>
      <c r="U252" s="192" t="s">
        <v>60</v>
      </c>
      <c r="V252" s="192" t="s">
        <v>60</v>
      </c>
      <c r="W252" s="192" t="s">
        <v>60</v>
      </c>
      <c r="X252" s="192" t="s">
        <v>60</v>
      </c>
      <c r="Y252" s="192" t="s">
        <v>60</v>
      </c>
      <c r="Z252" s="192" t="s">
        <v>60</v>
      </c>
      <c r="AA252" s="192" t="s">
        <v>60</v>
      </c>
      <c r="AB252" s="192" t="s">
        <v>60</v>
      </c>
    </row>
    <row r="253" spans="1:29" ht="57" x14ac:dyDescent="0.2">
      <c r="A253" s="200">
        <f t="shared" si="23"/>
        <v>236</v>
      </c>
      <c r="B253" s="201" t="s">
        <v>300</v>
      </c>
      <c r="C253" s="201" t="s">
        <v>3183</v>
      </c>
      <c r="D253" s="201" t="str">
        <f>VLOOKUP(B253,'HECVAT - Full | Vendor Response'!A$4:D$320,4,TRUE)</f>
        <v xml:space="preserve">All changes are logged. Leepfrog does not disclose this information. </v>
      </c>
      <c r="E253" s="194" t="s">
        <v>2713</v>
      </c>
      <c r="F253" s="194" t="s">
        <v>60</v>
      </c>
      <c r="G253" s="194"/>
      <c r="H253" s="206" t="s">
        <v>2107</v>
      </c>
      <c r="I253" s="206" t="s">
        <v>2714</v>
      </c>
      <c r="J253" s="195" t="str">
        <f t="shared" si="27"/>
        <v>FALSE</v>
      </c>
      <c r="K253" s="204">
        <f t="shared" si="28"/>
        <v>0</v>
      </c>
      <c r="L253" s="195" t="s">
        <v>2107</v>
      </c>
      <c r="M253" s="193" t="s">
        <v>2122</v>
      </c>
      <c r="N253" s="193">
        <f>VLOOKUP(B253,'HECVAT - Full | Vendor Response'!A:E,3,FALSE)</f>
        <v>0</v>
      </c>
      <c r="O253" s="193" t="str">
        <f>IF(LEN(VLOOKUP(B253,'Analyst Report'!$A:$I,7,FALSE))= 0,"",VLOOKUP(B253,'Analyst Report'!$A:$I,7,FALSE))</f>
        <v/>
      </c>
      <c r="P253" s="193">
        <f t="shared" si="25"/>
        <v>0</v>
      </c>
      <c r="Q253" s="193">
        <v>10</v>
      </c>
      <c r="R253" s="193">
        <f>IF(LEN(VLOOKUP(B253,'Analyst Report'!$A$31:$I$288,9,FALSE))=0,VLOOKUP(B253,'Analyst Report'!$A$31:$I$288,8,FALSE),VLOOKUP(B253,'Analyst Report'!$A$31:$I$288,9,FALSE))</f>
        <v>10</v>
      </c>
      <c r="S253" s="193">
        <f t="shared" si="22"/>
        <v>0</v>
      </c>
      <c r="T253" s="193">
        <f t="shared" si="26"/>
        <v>0</v>
      </c>
      <c r="U253" s="192" t="s">
        <v>60</v>
      </c>
      <c r="V253" s="192" t="s">
        <v>60</v>
      </c>
      <c r="W253" s="192" t="s">
        <v>60</v>
      </c>
      <c r="X253" s="192" t="s">
        <v>60</v>
      </c>
      <c r="Y253" s="192" t="s">
        <v>60</v>
      </c>
      <c r="Z253" s="192" t="s">
        <v>60</v>
      </c>
      <c r="AA253" s="192" t="s">
        <v>60</v>
      </c>
      <c r="AB253" s="192" t="s">
        <v>60</v>
      </c>
    </row>
    <row r="254" spans="1:29" ht="57" x14ac:dyDescent="0.2">
      <c r="A254" s="200">
        <f t="shared" si="23"/>
        <v>237</v>
      </c>
      <c r="B254" s="201" t="s">
        <v>301</v>
      </c>
      <c r="C254" s="201" t="s">
        <v>3198</v>
      </c>
      <c r="D254" s="201" t="str">
        <f>VLOOKUP(B254,'HECVAT - Full | Vendor Response'!A$4:D$320,4,TRUE)</f>
        <v xml:space="preserve">All changes are logged. Leepfrog does not disclose this information. </v>
      </c>
      <c r="E254" s="194" t="s">
        <v>2713</v>
      </c>
      <c r="F254" s="194" t="s">
        <v>60</v>
      </c>
      <c r="G254" s="194"/>
      <c r="H254" s="206" t="s">
        <v>2107</v>
      </c>
      <c r="I254" s="206" t="s">
        <v>2714</v>
      </c>
      <c r="J254" s="195" t="str">
        <f t="shared" si="27"/>
        <v>FALSE</v>
      </c>
      <c r="K254" s="204">
        <f t="shared" si="28"/>
        <v>0</v>
      </c>
      <c r="L254" s="195" t="s">
        <v>2107</v>
      </c>
      <c r="M254" s="193" t="s">
        <v>2126</v>
      </c>
      <c r="N254" s="193">
        <f>VLOOKUP(B254,'HECVAT - Full | Vendor Response'!A:E,3,FALSE)</f>
        <v>0</v>
      </c>
      <c r="O254" s="193" t="str">
        <f>IF(LEN(VLOOKUP(B254,'Analyst Report'!$A:$I,7,FALSE))= 0,"",VLOOKUP(B254,'Analyst Report'!$A:$I,7,FALSE))</f>
        <v/>
      </c>
      <c r="P254" s="193">
        <f t="shared" si="25"/>
        <v>0</v>
      </c>
      <c r="Q254" s="193">
        <v>25</v>
      </c>
      <c r="R254" s="193">
        <f>IF(LEN(VLOOKUP(B254,'Analyst Report'!$A$31:$I$288,9,FALSE))=0,VLOOKUP(B254,'Analyst Report'!$A$31:$I$288,8,FALSE),VLOOKUP(B254,'Analyst Report'!$A$31:$I$288,9,FALSE))</f>
        <v>25</v>
      </c>
      <c r="S254" s="193">
        <f t="shared" si="22"/>
        <v>0</v>
      </c>
      <c r="T254" s="193">
        <f t="shared" si="26"/>
        <v>0</v>
      </c>
      <c r="U254" s="192" t="s">
        <v>60</v>
      </c>
      <c r="V254" s="192" t="s">
        <v>60</v>
      </c>
      <c r="W254" s="192" t="s">
        <v>60</v>
      </c>
      <c r="X254" s="192" t="s">
        <v>60</v>
      </c>
      <c r="Y254" s="192" t="s">
        <v>60</v>
      </c>
      <c r="Z254" s="192" t="s">
        <v>60</v>
      </c>
      <c r="AA254" s="192" t="s">
        <v>60</v>
      </c>
      <c r="AB254" s="192" t="s">
        <v>60</v>
      </c>
    </row>
    <row r="255" spans="1:29" ht="57" x14ac:dyDescent="0.2">
      <c r="A255" s="200">
        <f t="shared" si="23"/>
        <v>238</v>
      </c>
      <c r="B255" s="201" t="s">
        <v>302</v>
      </c>
      <c r="C255" s="201" t="s">
        <v>2721</v>
      </c>
      <c r="D255" s="201" t="str">
        <f>VLOOKUP(B255,'HECVAT - Full | Vendor Response'!A$4:D$320,4,TRUE)</f>
        <v xml:space="preserve">All changes are logged. Leepfrog does not disclose this information. </v>
      </c>
      <c r="E255" s="194" t="s">
        <v>2713</v>
      </c>
      <c r="F255" s="194" t="s">
        <v>60</v>
      </c>
      <c r="G255" s="194"/>
      <c r="H255" s="206" t="s">
        <v>2107</v>
      </c>
      <c r="I255" s="206" t="s">
        <v>2714</v>
      </c>
      <c r="J255" s="195" t="str">
        <f t="shared" si="27"/>
        <v>FALSE</v>
      </c>
      <c r="K255" s="204">
        <f t="shared" si="28"/>
        <v>0</v>
      </c>
      <c r="L255" s="195" t="s">
        <v>2107</v>
      </c>
      <c r="M255" s="193" t="s">
        <v>2126</v>
      </c>
      <c r="N255" s="193">
        <f>VLOOKUP(B255,'HECVAT - Full | Vendor Response'!A:E,3,FALSE)</f>
        <v>0</v>
      </c>
      <c r="O255" s="193" t="str">
        <f>IF(LEN(VLOOKUP(B255,'Analyst Report'!$A:$I,7,FALSE))= 0,"",VLOOKUP(B255,'Analyst Report'!$A:$I,7,FALSE))</f>
        <v/>
      </c>
      <c r="P255" s="193">
        <f t="shared" si="25"/>
        <v>0</v>
      </c>
      <c r="Q255" s="193">
        <v>25</v>
      </c>
      <c r="R255" s="193">
        <f>IF(LEN(VLOOKUP(B255,'Analyst Report'!$A$31:$I$288,9,FALSE))=0,VLOOKUP(B255,'Analyst Report'!$A$31:$I$288,8,FALSE),VLOOKUP(B255,'Analyst Report'!$A$31:$I$288,9,FALSE))</f>
        <v>25</v>
      </c>
      <c r="S255" s="193">
        <f t="shared" si="22"/>
        <v>0</v>
      </c>
      <c r="T255" s="193">
        <f t="shared" si="26"/>
        <v>0</v>
      </c>
      <c r="U255" s="192" t="s">
        <v>60</v>
      </c>
      <c r="V255" s="192" t="s">
        <v>60</v>
      </c>
      <c r="W255" s="192" t="s">
        <v>60</v>
      </c>
      <c r="X255" s="192" t="s">
        <v>60</v>
      </c>
      <c r="Y255" s="192" t="s">
        <v>60</v>
      </c>
      <c r="Z255" s="192" t="s">
        <v>60</v>
      </c>
      <c r="AA255" s="192" t="s">
        <v>60</v>
      </c>
      <c r="AB255" s="192" t="s">
        <v>60</v>
      </c>
    </row>
    <row r="256" spans="1:29" ht="85.5" x14ac:dyDescent="0.2">
      <c r="A256" s="200">
        <f t="shared" si="23"/>
        <v>239</v>
      </c>
      <c r="B256" s="201" t="s">
        <v>303</v>
      </c>
      <c r="C256" s="201" t="s">
        <v>2722</v>
      </c>
      <c r="D256" s="201" t="str">
        <f>VLOOKUP(B256,'HECVAT - Full | Vendor Response'!A$4:D$320,4,TRUE)</f>
        <v xml:space="preserve">All changes are logged. Leepfrog does not disclose this information. </v>
      </c>
      <c r="E256" s="194" t="s">
        <v>2713</v>
      </c>
      <c r="F256" s="194" t="s">
        <v>60</v>
      </c>
      <c r="G256" s="194"/>
      <c r="H256" s="206" t="s">
        <v>2107</v>
      </c>
      <c r="I256" s="206" t="s">
        <v>2714</v>
      </c>
      <c r="J256" s="195" t="str">
        <f t="shared" si="27"/>
        <v>FALSE</v>
      </c>
      <c r="K256" s="204">
        <f t="shared" si="28"/>
        <v>0</v>
      </c>
      <c r="L256" s="195" t="s">
        <v>2107</v>
      </c>
      <c r="M256" s="193" t="s">
        <v>2122</v>
      </c>
      <c r="N256" s="193">
        <f>VLOOKUP(B256,'HECVAT - Full | Vendor Response'!A:E,3,FALSE)</f>
        <v>0</v>
      </c>
      <c r="O256" s="193" t="str">
        <f>IF(LEN(VLOOKUP(B256,'Analyst Report'!$A:$I,7,FALSE))= 0,"",VLOOKUP(B256,'Analyst Report'!$A:$I,7,FALSE))</f>
        <v/>
      </c>
      <c r="P256" s="193">
        <f t="shared" si="25"/>
        <v>0</v>
      </c>
      <c r="Q256" s="193">
        <v>15</v>
      </c>
      <c r="R256" s="193">
        <f>IF(LEN(VLOOKUP(B256,'Analyst Report'!$A$31:$I$288,9,FALSE))=0,VLOOKUP(B256,'Analyst Report'!$A$31:$I$288,8,FALSE),VLOOKUP(B256,'Analyst Report'!$A$31:$I$288,9,FALSE))</f>
        <v>15</v>
      </c>
      <c r="S256" s="193">
        <f t="shared" si="22"/>
        <v>0</v>
      </c>
      <c r="T256" s="193">
        <f t="shared" si="26"/>
        <v>0</v>
      </c>
      <c r="U256" s="192"/>
      <c r="V256" s="192" t="s">
        <v>60</v>
      </c>
      <c r="W256" s="192" t="s">
        <v>60</v>
      </c>
      <c r="X256" s="192" t="s">
        <v>60</v>
      </c>
      <c r="Y256" s="192" t="s">
        <v>60</v>
      </c>
      <c r="Z256" s="192" t="s">
        <v>60</v>
      </c>
      <c r="AA256" s="192" t="s">
        <v>60</v>
      </c>
      <c r="AB256" s="192" t="s">
        <v>60</v>
      </c>
      <c r="AC256" s="282" t="s">
        <v>3240</v>
      </c>
    </row>
    <row r="257" spans="1:28" ht="15" thickBot="1" x14ac:dyDescent="0.25">
      <c r="A257" s="281" t="s">
        <v>3236</v>
      </c>
      <c r="B257" s="214"/>
      <c r="C257" s="213"/>
      <c r="D257" s="214"/>
      <c r="E257" s="213"/>
      <c r="F257" s="213"/>
      <c r="G257" s="213"/>
      <c r="H257" s="215"/>
      <c r="I257" s="215"/>
      <c r="J257" s="213"/>
      <c r="K257" s="216"/>
      <c r="L257" s="213"/>
      <c r="M257" s="213"/>
      <c r="N257" s="213"/>
      <c r="O257" s="213"/>
      <c r="P257" s="213"/>
      <c r="Q257" s="213"/>
      <c r="R257" s="213"/>
      <c r="S257" s="213"/>
      <c r="T257" s="213"/>
      <c r="U257" s="213"/>
      <c r="V257" s="213"/>
      <c r="W257" s="213"/>
      <c r="X257" s="213"/>
      <c r="Y257" s="213"/>
      <c r="Z257" s="213"/>
      <c r="AA257" s="213"/>
      <c r="AB257" s="213"/>
    </row>
    <row r="258" spans="1:28" ht="15" hidden="1" thickBot="1" x14ac:dyDescent="0.25">
      <c r="A258" s="213"/>
      <c r="B258" s="217"/>
      <c r="C258" s="213"/>
      <c r="D258" s="217"/>
      <c r="E258" s="213"/>
      <c r="F258" s="213"/>
      <c r="G258" s="213"/>
      <c r="H258" s="215"/>
      <c r="I258" s="215"/>
      <c r="J258" s="213"/>
      <c r="K258" s="216"/>
      <c r="L258" s="213"/>
      <c r="M258" s="213"/>
      <c r="N258" s="213"/>
      <c r="O258" s="213"/>
      <c r="P258" s="213"/>
      <c r="Q258" s="213"/>
      <c r="R258" s="213"/>
      <c r="S258" s="213"/>
      <c r="T258" s="213"/>
      <c r="U258" s="213"/>
      <c r="V258" s="213"/>
      <c r="W258" s="213"/>
      <c r="X258" s="213"/>
      <c r="Y258" s="213"/>
      <c r="Z258" s="213"/>
      <c r="AA258" s="213"/>
      <c r="AB258" s="213"/>
    </row>
    <row r="259" spans="1:28" ht="15" hidden="1" thickBot="1" x14ac:dyDescent="0.25">
      <c r="A259" s="213"/>
      <c r="B259" s="217"/>
      <c r="C259" s="213"/>
      <c r="D259" s="217"/>
      <c r="E259" s="213"/>
      <c r="F259" s="213"/>
      <c r="G259" s="213"/>
      <c r="H259" s="215"/>
      <c r="I259" s="215"/>
      <c r="J259" s="213"/>
      <c r="K259" s="216"/>
      <c r="L259" s="213"/>
      <c r="M259" s="213"/>
      <c r="N259" s="213"/>
      <c r="O259" s="213"/>
      <c r="P259" s="213"/>
      <c r="Q259" s="213"/>
      <c r="R259" s="213"/>
      <c r="S259" s="213"/>
      <c r="T259" s="213"/>
      <c r="U259" s="213"/>
      <c r="V259" s="213"/>
      <c r="W259" s="213"/>
      <c r="X259" s="213"/>
      <c r="Y259" s="213"/>
      <c r="Z259" s="213"/>
      <c r="AA259" s="213"/>
      <c r="AB259" s="213"/>
    </row>
    <row r="260" spans="1:28" ht="15" hidden="1" thickBot="1" x14ac:dyDescent="0.25">
      <c r="A260" s="213"/>
      <c r="B260" s="217"/>
      <c r="C260" s="213"/>
      <c r="D260" s="217"/>
      <c r="E260" s="213"/>
      <c r="F260" s="213"/>
      <c r="G260" s="213"/>
      <c r="H260" s="215"/>
      <c r="I260" s="215"/>
      <c r="J260" s="213"/>
      <c r="K260" s="216"/>
      <c r="L260" s="213"/>
      <c r="M260" s="213"/>
      <c r="N260" s="213"/>
      <c r="O260" s="213"/>
      <c r="P260" s="213"/>
      <c r="Q260" s="213"/>
      <c r="R260" s="213"/>
      <c r="S260" s="213"/>
      <c r="T260" s="213"/>
      <c r="U260" s="213"/>
      <c r="V260" s="213"/>
      <c r="W260" s="213"/>
      <c r="X260" s="213"/>
      <c r="Y260" s="213"/>
      <c r="Z260" s="213"/>
      <c r="AA260" s="213"/>
      <c r="AB260" s="213"/>
    </row>
    <row r="261" spans="1:28" ht="15" hidden="1" thickBot="1" x14ac:dyDescent="0.25">
      <c r="A261" s="213"/>
      <c r="B261" s="217"/>
      <c r="C261" s="213"/>
      <c r="D261" s="217"/>
      <c r="E261" s="213"/>
      <c r="F261" s="213"/>
      <c r="G261" s="213"/>
      <c r="H261" s="215"/>
      <c r="I261" s="215"/>
      <c r="J261" s="213"/>
      <c r="K261" s="216"/>
      <c r="L261" s="213"/>
      <c r="M261" s="213"/>
      <c r="N261" s="213"/>
      <c r="O261" s="213"/>
      <c r="P261" s="213"/>
      <c r="Q261" s="213"/>
      <c r="R261" s="213"/>
      <c r="S261" s="213"/>
      <c r="T261" s="213"/>
      <c r="U261" s="213"/>
      <c r="V261" s="213"/>
      <c r="W261" s="213"/>
      <c r="X261" s="213"/>
      <c r="Y261" s="213"/>
      <c r="Z261" s="213"/>
      <c r="AA261" s="213"/>
      <c r="AB261" s="213"/>
    </row>
    <row r="262" spans="1:28" ht="15" hidden="1" thickBot="1" x14ac:dyDescent="0.25">
      <c r="A262" s="213"/>
      <c r="B262" s="217"/>
      <c r="C262" s="213"/>
      <c r="D262" s="217"/>
      <c r="E262" s="213"/>
      <c r="F262" s="213"/>
      <c r="G262" s="213"/>
      <c r="H262" s="215"/>
      <c r="I262" s="215"/>
      <c r="J262" s="213"/>
      <c r="K262" s="216"/>
      <c r="L262" s="213"/>
      <c r="M262" s="213"/>
      <c r="N262" s="213"/>
      <c r="O262" s="213"/>
      <c r="P262" s="213"/>
      <c r="Q262" s="213"/>
      <c r="R262" s="213"/>
      <c r="S262" s="213"/>
      <c r="T262" s="213"/>
      <c r="U262" s="213"/>
      <c r="V262" s="213"/>
      <c r="W262" s="213"/>
      <c r="X262" s="213"/>
      <c r="Y262" s="213"/>
      <c r="Z262" s="213"/>
      <c r="AA262" s="213"/>
      <c r="AB262" s="213"/>
    </row>
    <row r="263" spans="1:28" ht="15" hidden="1" thickBot="1" x14ac:dyDescent="0.25">
      <c r="A263" s="213"/>
      <c r="B263" s="217"/>
      <c r="C263" s="213"/>
      <c r="D263" s="217"/>
      <c r="E263" s="213"/>
      <c r="F263" s="213"/>
      <c r="G263" s="213"/>
      <c r="H263" s="215"/>
      <c r="I263" s="215"/>
      <c r="J263" s="213"/>
      <c r="K263" s="216"/>
      <c r="L263" s="213"/>
      <c r="M263" s="213"/>
      <c r="N263" s="213"/>
      <c r="O263" s="213"/>
      <c r="P263" s="213"/>
      <c r="Q263" s="213"/>
      <c r="R263" s="213"/>
      <c r="S263" s="213"/>
      <c r="T263" s="213"/>
      <c r="U263" s="213"/>
      <c r="V263" s="213"/>
      <c r="W263" s="213"/>
      <c r="X263" s="213"/>
      <c r="Y263" s="213"/>
      <c r="Z263" s="213"/>
      <c r="AA263" s="213"/>
      <c r="AB263" s="213"/>
    </row>
    <row r="264" spans="1:28" ht="15" hidden="1" thickBot="1" x14ac:dyDescent="0.25">
      <c r="A264" s="213"/>
      <c r="B264" s="217"/>
      <c r="C264" s="213"/>
      <c r="D264" s="217"/>
      <c r="E264" s="213"/>
      <c r="F264" s="213"/>
      <c r="G264" s="213"/>
      <c r="H264" s="215"/>
      <c r="I264" s="215"/>
      <c r="J264" s="213"/>
      <c r="K264" s="216"/>
      <c r="L264" s="213"/>
      <c r="M264" s="213"/>
      <c r="N264" s="213"/>
      <c r="O264" s="213"/>
      <c r="P264" s="213"/>
      <c r="Q264" s="213"/>
      <c r="R264" s="213"/>
      <c r="S264" s="213"/>
      <c r="T264" s="213"/>
      <c r="U264" s="213"/>
      <c r="V264" s="213"/>
      <c r="W264" s="213"/>
      <c r="X264" s="213"/>
      <c r="Y264" s="213"/>
      <c r="Z264" s="213"/>
      <c r="AA264" s="213"/>
      <c r="AB264" s="213"/>
    </row>
    <row r="265" spans="1:28" ht="15" hidden="1" thickBot="1" x14ac:dyDescent="0.25">
      <c r="A265" s="213"/>
      <c r="B265" s="217"/>
      <c r="C265" s="213"/>
      <c r="D265" s="217"/>
      <c r="E265" s="213"/>
      <c r="F265" s="213"/>
      <c r="G265" s="213"/>
      <c r="H265" s="215"/>
      <c r="I265" s="215"/>
      <c r="J265" s="213"/>
      <c r="K265" s="216"/>
      <c r="L265" s="213"/>
      <c r="M265" s="213"/>
      <c r="N265" s="213"/>
      <c r="O265" s="213"/>
      <c r="P265" s="213"/>
      <c r="Q265" s="213"/>
      <c r="R265" s="213"/>
      <c r="S265" s="213"/>
      <c r="T265" s="213"/>
      <c r="U265" s="213"/>
      <c r="V265" s="213"/>
      <c r="W265" s="213"/>
      <c r="X265" s="213"/>
      <c r="Y265" s="213"/>
      <c r="Z265" s="213"/>
      <c r="AA265" s="213"/>
      <c r="AB265" s="213"/>
    </row>
    <row r="266" spans="1:28" ht="15" hidden="1" thickBot="1" x14ac:dyDescent="0.25">
      <c r="A266" s="213"/>
      <c r="B266" s="217"/>
      <c r="C266" s="213"/>
      <c r="D266" s="217"/>
      <c r="E266" s="213"/>
      <c r="F266" s="213"/>
      <c r="G266" s="213"/>
      <c r="H266" s="215"/>
      <c r="I266" s="215"/>
      <c r="J266" s="213"/>
      <c r="K266" s="216"/>
      <c r="L266" s="213"/>
      <c r="M266" s="213"/>
      <c r="N266" s="213"/>
      <c r="O266" s="213"/>
      <c r="P266" s="213"/>
      <c r="Q266" s="213"/>
      <c r="R266" s="213"/>
      <c r="S266" s="213"/>
      <c r="T266" s="213"/>
      <c r="U266" s="213"/>
      <c r="V266" s="213"/>
      <c r="W266" s="213"/>
      <c r="X266" s="213"/>
      <c r="Y266" s="213"/>
      <c r="Z266" s="213"/>
      <c r="AA266" s="213"/>
      <c r="AB266" s="213"/>
    </row>
    <row r="267" spans="1:28" ht="15" hidden="1" thickBot="1" x14ac:dyDescent="0.25">
      <c r="A267" s="213"/>
      <c r="B267" s="217"/>
      <c r="C267" s="213"/>
      <c r="D267" s="217"/>
      <c r="E267" s="213"/>
      <c r="F267" s="213"/>
      <c r="G267" s="213"/>
      <c r="H267" s="215"/>
      <c r="I267" s="215"/>
      <c r="J267" s="213"/>
      <c r="K267" s="216"/>
      <c r="L267" s="213"/>
      <c r="M267" s="213"/>
      <c r="N267" s="213"/>
      <c r="O267" s="213"/>
      <c r="P267" s="213"/>
      <c r="Q267" s="213"/>
      <c r="R267" s="213"/>
      <c r="S267" s="213"/>
      <c r="T267" s="213"/>
      <c r="U267" s="213"/>
      <c r="V267" s="213"/>
      <c r="W267" s="213"/>
      <c r="X267" s="213"/>
      <c r="Y267" s="213"/>
      <c r="Z267" s="213"/>
      <c r="AA267" s="213"/>
      <c r="AB267" s="213"/>
    </row>
    <row r="268" spans="1:28" ht="15" hidden="1" thickBot="1" x14ac:dyDescent="0.25">
      <c r="A268" s="213"/>
      <c r="B268" s="217"/>
      <c r="C268" s="213"/>
      <c r="D268" s="217"/>
      <c r="E268" s="213"/>
      <c r="F268" s="213"/>
      <c r="G268" s="213"/>
      <c r="H268" s="215"/>
      <c r="I268" s="215"/>
      <c r="J268" s="213"/>
      <c r="K268" s="216"/>
      <c r="L268" s="213"/>
      <c r="M268" s="213"/>
      <c r="N268" s="213"/>
      <c r="O268" s="213"/>
      <c r="P268" s="213"/>
      <c r="Q268" s="213"/>
      <c r="R268" s="213"/>
      <c r="S268" s="213"/>
      <c r="T268" s="213"/>
      <c r="U268" s="213"/>
      <c r="V268" s="213"/>
      <c r="W268" s="213"/>
      <c r="X268" s="213"/>
      <c r="Y268" s="213"/>
      <c r="Z268" s="213"/>
      <c r="AA268" s="213"/>
      <c r="AB268" s="213"/>
    </row>
    <row r="269" spans="1:28" ht="15" hidden="1" thickBot="1" x14ac:dyDescent="0.25">
      <c r="A269" s="213"/>
      <c r="B269" s="217"/>
      <c r="C269" s="213"/>
      <c r="D269" s="217"/>
      <c r="E269" s="213"/>
      <c r="F269" s="213"/>
      <c r="G269" s="213"/>
      <c r="H269" s="215"/>
      <c r="I269" s="215"/>
      <c r="J269" s="213"/>
      <c r="K269" s="216"/>
      <c r="L269" s="213"/>
      <c r="M269" s="213"/>
      <c r="N269" s="213"/>
      <c r="O269" s="213"/>
      <c r="P269" s="213"/>
      <c r="Q269" s="213"/>
      <c r="R269" s="213"/>
      <c r="S269" s="213"/>
      <c r="T269" s="213"/>
      <c r="U269" s="213"/>
      <c r="V269" s="213"/>
      <c r="W269" s="213"/>
      <c r="X269" s="213"/>
      <c r="Y269" s="213"/>
      <c r="Z269" s="213"/>
      <c r="AA269" s="213"/>
      <c r="AB269" s="213"/>
    </row>
    <row r="270" spans="1:28" ht="15" hidden="1" thickBot="1" x14ac:dyDescent="0.25">
      <c r="A270" s="213"/>
      <c r="B270" s="217"/>
      <c r="C270" s="213"/>
      <c r="D270" s="217"/>
      <c r="E270" s="213"/>
      <c r="F270" s="213"/>
      <c r="G270" s="213"/>
      <c r="H270" s="215"/>
      <c r="I270" s="215"/>
      <c r="J270" s="213"/>
      <c r="K270" s="216"/>
      <c r="L270" s="213"/>
      <c r="M270" s="213"/>
      <c r="N270" s="213"/>
      <c r="O270" s="213"/>
      <c r="P270" s="213"/>
      <c r="Q270" s="213"/>
      <c r="R270" s="213"/>
      <c r="S270" s="213"/>
      <c r="T270" s="213"/>
      <c r="U270" s="213"/>
      <c r="V270" s="213"/>
      <c r="W270" s="213"/>
      <c r="X270" s="213"/>
      <c r="Y270" s="213"/>
      <c r="Z270" s="213"/>
      <c r="AA270" s="213"/>
      <c r="AB270" s="213"/>
    </row>
    <row r="271" spans="1:28" ht="15" hidden="1" thickBot="1" x14ac:dyDescent="0.25">
      <c r="A271" s="213"/>
      <c r="B271" s="217"/>
      <c r="C271" s="213"/>
      <c r="D271" s="217"/>
      <c r="E271" s="213"/>
      <c r="F271" s="213"/>
      <c r="G271" s="213"/>
      <c r="H271" s="215"/>
      <c r="I271" s="215"/>
      <c r="J271" s="213"/>
      <c r="K271" s="216"/>
      <c r="L271" s="213"/>
      <c r="M271" s="213"/>
      <c r="N271" s="213"/>
      <c r="O271" s="213"/>
      <c r="P271" s="213"/>
      <c r="Q271" s="213"/>
      <c r="R271" s="213"/>
      <c r="S271" s="213"/>
      <c r="T271" s="213"/>
      <c r="U271" s="213"/>
      <c r="V271" s="213"/>
      <c r="W271" s="213"/>
      <c r="X271" s="213"/>
      <c r="Y271" s="213"/>
      <c r="Z271" s="213"/>
      <c r="AA271" s="213"/>
      <c r="AB271" s="213"/>
    </row>
    <row r="272" spans="1:28" ht="15" hidden="1" thickBot="1" x14ac:dyDescent="0.25">
      <c r="A272" s="213"/>
      <c r="B272" s="217"/>
      <c r="C272" s="213"/>
      <c r="D272" s="217"/>
      <c r="E272" s="213"/>
      <c r="F272" s="213"/>
      <c r="G272" s="213"/>
      <c r="H272" s="215"/>
      <c r="I272" s="215"/>
      <c r="J272" s="213"/>
      <c r="K272" s="216"/>
      <c r="L272" s="213"/>
      <c r="M272" s="213"/>
      <c r="N272" s="213"/>
      <c r="O272" s="213"/>
      <c r="P272" s="213"/>
      <c r="Q272" s="213"/>
      <c r="R272" s="213"/>
      <c r="S272" s="213"/>
      <c r="T272" s="213"/>
      <c r="U272" s="213"/>
      <c r="V272" s="213"/>
      <c r="W272" s="213"/>
      <c r="X272" s="213"/>
      <c r="Y272" s="213"/>
      <c r="Z272" s="213"/>
      <c r="AA272" s="213"/>
      <c r="AB272" s="213"/>
    </row>
    <row r="273" spans="1:28" ht="15" hidden="1" thickBot="1" x14ac:dyDescent="0.25">
      <c r="A273" s="213"/>
      <c r="B273" s="217"/>
      <c r="C273" s="213"/>
      <c r="D273" s="217"/>
      <c r="E273" s="213"/>
      <c r="F273" s="213"/>
      <c r="G273" s="213"/>
      <c r="H273" s="215"/>
      <c r="I273" s="215"/>
      <c r="J273" s="213"/>
      <c r="K273" s="216"/>
      <c r="L273" s="213"/>
      <c r="M273" s="213"/>
      <c r="N273" s="213"/>
      <c r="O273" s="213"/>
      <c r="P273" s="213"/>
      <c r="Q273" s="213"/>
      <c r="R273" s="213"/>
      <c r="S273" s="213"/>
      <c r="T273" s="213"/>
      <c r="U273" s="213"/>
      <c r="V273" s="213"/>
      <c r="W273" s="213"/>
      <c r="X273" s="213"/>
      <c r="Y273" s="213"/>
      <c r="Z273" s="213"/>
      <c r="AA273" s="213"/>
      <c r="AB273" s="213"/>
    </row>
    <row r="274" spans="1:28" ht="15" hidden="1" thickBot="1" x14ac:dyDescent="0.25">
      <c r="A274" s="213"/>
      <c r="B274" s="217"/>
      <c r="C274" s="213"/>
      <c r="D274" s="217"/>
      <c r="E274" s="213"/>
      <c r="F274" s="213"/>
      <c r="G274" s="213"/>
      <c r="H274" s="215"/>
      <c r="I274" s="215"/>
      <c r="J274" s="213"/>
      <c r="K274" s="216"/>
      <c r="L274" s="213"/>
      <c r="M274" s="213"/>
      <c r="N274" s="213"/>
      <c r="O274" s="213"/>
      <c r="P274" s="213"/>
      <c r="Q274" s="213"/>
      <c r="R274" s="213"/>
      <c r="S274" s="213"/>
      <c r="T274" s="213"/>
      <c r="U274" s="213"/>
      <c r="V274" s="213"/>
      <c r="W274" s="213"/>
      <c r="X274" s="213"/>
      <c r="Y274" s="213"/>
      <c r="Z274" s="213"/>
      <c r="AA274" s="213"/>
      <c r="AB274" s="213"/>
    </row>
    <row r="275" spans="1:28" ht="15" hidden="1" thickBot="1" x14ac:dyDescent="0.25">
      <c r="A275" s="213"/>
      <c r="B275" s="217"/>
      <c r="C275" s="213"/>
      <c r="D275" s="217"/>
      <c r="E275" s="213"/>
      <c r="F275" s="213"/>
      <c r="G275" s="213"/>
      <c r="H275" s="215"/>
      <c r="I275" s="215"/>
      <c r="J275" s="213"/>
      <c r="K275" s="216"/>
      <c r="L275" s="213"/>
      <c r="M275" s="213"/>
      <c r="N275" s="213"/>
      <c r="O275" s="213"/>
      <c r="P275" s="213"/>
      <c r="Q275" s="213"/>
      <c r="R275" s="213"/>
      <c r="S275" s="213"/>
      <c r="T275" s="213"/>
      <c r="U275" s="213"/>
      <c r="V275" s="213"/>
      <c r="W275" s="213"/>
      <c r="X275" s="213"/>
      <c r="Y275" s="213"/>
      <c r="Z275" s="213"/>
      <c r="AA275" s="213"/>
      <c r="AB275" s="213"/>
    </row>
    <row r="276" spans="1:28" ht="15" hidden="1" thickBot="1" x14ac:dyDescent="0.25">
      <c r="A276" s="213"/>
      <c r="B276" s="217"/>
      <c r="C276" s="213"/>
      <c r="D276" s="217"/>
      <c r="E276" s="213"/>
      <c r="F276" s="213"/>
      <c r="G276" s="213"/>
      <c r="H276" s="215"/>
      <c r="I276" s="215"/>
      <c r="J276" s="213"/>
      <c r="K276" s="216"/>
      <c r="L276" s="213"/>
      <c r="M276" s="213"/>
      <c r="N276" s="213"/>
      <c r="O276" s="213"/>
      <c r="P276" s="213"/>
      <c r="Q276" s="213"/>
      <c r="R276" s="213"/>
      <c r="S276" s="213"/>
      <c r="T276" s="213"/>
      <c r="U276" s="213"/>
      <c r="V276" s="213"/>
      <c r="W276" s="213"/>
      <c r="X276" s="213"/>
      <c r="Y276" s="213"/>
      <c r="Z276" s="213"/>
      <c r="AA276" s="213"/>
      <c r="AB276" s="213"/>
    </row>
    <row r="277" spans="1:28" ht="15" hidden="1" thickBot="1" x14ac:dyDescent="0.25">
      <c r="A277" s="213"/>
      <c r="B277" s="217"/>
      <c r="C277" s="213"/>
      <c r="D277" s="217"/>
      <c r="E277" s="213"/>
      <c r="F277" s="213"/>
      <c r="G277" s="213"/>
      <c r="H277" s="215"/>
      <c r="I277" s="215"/>
      <c r="J277" s="213"/>
      <c r="K277" s="216"/>
      <c r="L277" s="213"/>
      <c r="M277" s="213"/>
      <c r="N277" s="213"/>
      <c r="O277" s="213"/>
      <c r="P277" s="213"/>
      <c r="Q277" s="213"/>
      <c r="R277" s="213"/>
      <c r="S277" s="213"/>
      <c r="T277" s="213"/>
      <c r="U277" s="213"/>
      <c r="V277" s="213"/>
      <c r="W277" s="213"/>
      <c r="X277" s="213"/>
      <c r="Y277" s="213"/>
      <c r="Z277" s="213"/>
      <c r="AA277" s="213"/>
      <c r="AB277" s="213"/>
    </row>
    <row r="278" spans="1:28" ht="15" hidden="1" thickBot="1" x14ac:dyDescent="0.25">
      <c r="A278" s="213"/>
      <c r="B278" s="217"/>
      <c r="C278" s="213"/>
      <c r="D278" s="217"/>
      <c r="E278" s="213"/>
      <c r="F278" s="213"/>
      <c r="G278" s="213"/>
      <c r="H278" s="215"/>
      <c r="I278" s="215"/>
      <c r="J278" s="213"/>
      <c r="K278" s="216"/>
      <c r="L278" s="213"/>
      <c r="M278" s="213"/>
      <c r="N278" s="213"/>
      <c r="O278" s="213"/>
      <c r="P278" s="213"/>
      <c r="Q278" s="213"/>
      <c r="R278" s="213"/>
      <c r="S278" s="213"/>
      <c r="T278" s="213"/>
      <c r="U278" s="213"/>
      <c r="V278" s="213"/>
      <c r="W278" s="213"/>
      <c r="X278" s="213"/>
      <c r="Y278" s="213"/>
      <c r="Z278" s="213"/>
      <c r="AA278" s="213"/>
      <c r="AB278" s="213"/>
    </row>
    <row r="279" spans="1:28" ht="15" hidden="1" thickBot="1" x14ac:dyDescent="0.25">
      <c r="A279" s="213"/>
      <c r="B279" s="217"/>
      <c r="C279" s="213"/>
      <c r="D279" s="217"/>
      <c r="E279" s="213"/>
      <c r="F279" s="213"/>
      <c r="G279" s="213"/>
      <c r="H279" s="215"/>
      <c r="I279" s="215"/>
      <c r="J279" s="213"/>
      <c r="K279" s="216"/>
      <c r="L279" s="213"/>
      <c r="M279" s="213"/>
      <c r="N279" s="213"/>
      <c r="O279" s="213"/>
      <c r="P279" s="213"/>
      <c r="Q279" s="213"/>
      <c r="R279" s="213"/>
      <c r="S279" s="213"/>
      <c r="T279" s="213"/>
      <c r="U279" s="213"/>
      <c r="V279" s="213"/>
      <c r="W279" s="213"/>
      <c r="X279" s="213"/>
      <c r="Y279" s="213"/>
      <c r="Z279" s="213"/>
      <c r="AA279" s="213"/>
      <c r="AB279" s="213"/>
    </row>
    <row r="280" spans="1:28" ht="15" hidden="1" thickBot="1" x14ac:dyDescent="0.25">
      <c r="A280" s="213"/>
      <c r="B280" s="217"/>
      <c r="C280" s="213"/>
      <c r="D280" s="217"/>
      <c r="E280" s="213"/>
      <c r="F280" s="213"/>
      <c r="G280" s="213"/>
      <c r="H280" s="215"/>
      <c r="I280" s="215"/>
      <c r="J280" s="213"/>
      <c r="K280" s="216"/>
      <c r="L280" s="213"/>
      <c r="M280" s="213"/>
      <c r="N280" s="213"/>
      <c r="O280" s="213"/>
      <c r="P280" s="213"/>
      <c r="Q280" s="213"/>
      <c r="R280" s="213"/>
      <c r="S280" s="213"/>
      <c r="T280" s="213"/>
      <c r="U280" s="213"/>
      <c r="V280" s="213"/>
      <c r="W280" s="213"/>
      <c r="X280" s="213"/>
      <c r="Y280" s="213"/>
      <c r="Z280" s="213"/>
      <c r="AA280" s="213"/>
      <c r="AB280" s="213"/>
    </row>
    <row r="281" spans="1:28" ht="15" hidden="1" thickBot="1" x14ac:dyDescent="0.25">
      <c r="A281" s="213"/>
      <c r="B281" s="217"/>
      <c r="C281" s="213"/>
      <c r="D281" s="217"/>
      <c r="E281" s="213"/>
      <c r="F281" s="213"/>
      <c r="G281" s="213"/>
      <c r="H281" s="215"/>
      <c r="I281" s="215"/>
      <c r="J281" s="213"/>
      <c r="K281" s="216"/>
      <c r="L281" s="213"/>
      <c r="M281" s="213"/>
      <c r="N281" s="213"/>
      <c r="O281" s="213"/>
      <c r="P281" s="213"/>
      <c r="Q281" s="213"/>
      <c r="R281" s="213"/>
      <c r="S281" s="213"/>
      <c r="T281" s="213"/>
      <c r="U281" s="213"/>
      <c r="V281" s="213"/>
      <c r="W281" s="213"/>
      <c r="X281" s="213"/>
      <c r="Y281" s="213"/>
      <c r="Z281" s="213"/>
      <c r="AA281" s="213"/>
      <c r="AB281" s="213"/>
    </row>
    <row r="282" spans="1:28" ht="15" hidden="1" thickBot="1" x14ac:dyDescent="0.25">
      <c r="A282" s="213"/>
      <c r="B282" s="217"/>
      <c r="C282" s="213"/>
      <c r="D282" s="217"/>
      <c r="E282" s="213"/>
      <c r="F282" s="213"/>
      <c r="G282" s="213"/>
      <c r="H282" s="215"/>
      <c r="I282" s="215"/>
      <c r="J282" s="213"/>
      <c r="K282" s="216"/>
      <c r="L282" s="213"/>
      <c r="M282" s="213"/>
      <c r="N282" s="213"/>
      <c r="O282" s="213"/>
      <c r="P282" s="213"/>
      <c r="Q282" s="213"/>
      <c r="R282" s="213"/>
      <c r="S282" s="213"/>
      <c r="T282" s="213"/>
      <c r="U282" s="213"/>
      <c r="V282" s="213"/>
      <c r="W282" s="213"/>
      <c r="X282" s="213"/>
      <c r="Y282" s="213"/>
      <c r="Z282" s="213"/>
      <c r="AA282" s="213"/>
      <c r="AB282" s="213"/>
    </row>
    <row r="283" spans="1:28" ht="15" hidden="1" thickBot="1" x14ac:dyDescent="0.25">
      <c r="A283" s="213"/>
      <c r="B283" s="217"/>
      <c r="C283" s="213"/>
      <c r="D283" s="217"/>
      <c r="E283" s="213"/>
      <c r="F283" s="213"/>
      <c r="G283" s="213"/>
      <c r="H283" s="215"/>
      <c r="I283" s="215"/>
      <c r="J283" s="213"/>
      <c r="K283" s="216"/>
      <c r="L283" s="213"/>
      <c r="M283" s="213"/>
      <c r="N283" s="213"/>
      <c r="O283" s="213"/>
      <c r="P283" s="213"/>
      <c r="Q283" s="213"/>
      <c r="R283" s="213"/>
      <c r="S283" s="213"/>
      <c r="T283" s="213"/>
      <c r="U283" s="213"/>
      <c r="V283" s="213"/>
      <c r="W283" s="213"/>
      <c r="X283" s="213"/>
      <c r="Y283" s="213"/>
      <c r="Z283" s="213"/>
      <c r="AA283" s="213"/>
      <c r="AB283" s="213"/>
    </row>
    <row r="284" spans="1:28" ht="15" hidden="1" thickBot="1" x14ac:dyDescent="0.25">
      <c r="A284" s="213"/>
      <c r="B284" s="217"/>
      <c r="C284" s="213"/>
      <c r="D284" s="217"/>
      <c r="E284" s="213"/>
      <c r="F284" s="213"/>
      <c r="G284" s="213"/>
      <c r="H284" s="215"/>
      <c r="I284" s="215"/>
      <c r="J284" s="213"/>
      <c r="K284" s="216"/>
      <c r="L284" s="213"/>
      <c r="M284" s="213"/>
      <c r="N284" s="213"/>
      <c r="O284" s="213"/>
      <c r="P284" s="213"/>
      <c r="Q284" s="213"/>
      <c r="R284" s="213"/>
      <c r="S284" s="213"/>
      <c r="T284" s="213"/>
      <c r="U284" s="213"/>
      <c r="V284" s="213"/>
      <c r="W284" s="213"/>
      <c r="X284" s="213"/>
      <c r="Y284" s="213"/>
      <c r="Z284" s="213"/>
      <c r="AA284" s="213"/>
      <c r="AB284" s="213"/>
    </row>
    <row r="285" spans="1:28" ht="15" hidden="1" thickBot="1" x14ac:dyDescent="0.25">
      <c r="A285" s="213"/>
      <c r="B285" s="217"/>
      <c r="C285" s="213"/>
      <c r="D285" s="217"/>
      <c r="E285" s="213"/>
      <c r="F285" s="213"/>
      <c r="G285" s="213"/>
      <c r="H285" s="215"/>
      <c r="I285" s="215"/>
      <c r="J285" s="213"/>
      <c r="K285" s="216"/>
      <c r="L285" s="213"/>
      <c r="M285" s="213"/>
      <c r="N285" s="213"/>
      <c r="O285" s="213"/>
      <c r="P285" s="213"/>
      <c r="Q285" s="213"/>
      <c r="R285" s="213"/>
      <c r="S285" s="213"/>
      <c r="T285" s="213"/>
      <c r="U285" s="213"/>
      <c r="V285" s="213"/>
      <c r="W285" s="213"/>
      <c r="X285" s="213"/>
      <c r="Y285" s="213"/>
      <c r="Z285" s="213"/>
      <c r="AA285" s="213"/>
      <c r="AB285" s="213"/>
    </row>
    <row r="286" spans="1:28" ht="15" hidden="1" thickBot="1" x14ac:dyDescent="0.25">
      <c r="A286" s="213"/>
      <c r="B286" s="217"/>
      <c r="C286" s="213"/>
      <c r="D286" s="217"/>
      <c r="E286" s="213"/>
      <c r="F286" s="213"/>
      <c r="G286" s="213"/>
      <c r="H286" s="215"/>
      <c r="I286" s="215"/>
      <c r="J286" s="213"/>
      <c r="K286" s="216"/>
      <c r="L286" s="213"/>
      <c r="M286" s="213"/>
      <c r="N286" s="213"/>
      <c r="O286" s="213"/>
      <c r="P286" s="213"/>
      <c r="Q286" s="213"/>
      <c r="R286" s="213"/>
      <c r="S286" s="213"/>
      <c r="T286" s="213"/>
      <c r="U286" s="213"/>
      <c r="V286" s="213"/>
      <c r="W286" s="213"/>
      <c r="X286" s="213"/>
      <c r="Y286" s="213"/>
      <c r="Z286" s="213"/>
      <c r="AA286" s="213"/>
      <c r="AB286" s="213"/>
    </row>
    <row r="287" spans="1:28" ht="15" hidden="1" thickBot="1" x14ac:dyDescent="0.25">
      <c r="A287" s="213"/>
      <c r="B287" s="217"/>
      <c r="C287" s="213"/>
      <c r="D287" s="217"/>
      <c r="E287" s="213"/>
      <c r="F287" s="213"/>
      <c r="G287" s="213"/>
      <c r="H287" s="215"/>
      <c r="I287" s="215"/>
      <c r="J287" s="213"/>
      <c r="K287" s="216"/>
      <c r="L287" s="213"/>
      <c r="M287" s="213"/>
      <c r="N287" s="213"/>
      <c r="O287" s="213"/>
      <c r="P287" s="213"/>
      <c r="Q287" s="213"/>
      <c r="R287" s="213"/>
      <c r="S287" s="213"/>
      <c r="T287" s="213"/>
      <c r="U287" s="213"/>
      <c r="V287" s="213"/>
      <c r="W287" s="213"/>
      <c r="X287" s="213"/>
      <c r="Y287" s="213"/>
      <c r="Z287" s="213"/>
      <c r="AA287" s="213"/>
      <c r="AB287" s="213"/>
    </row>
    <row r="288" spans="1:28" ht="15" hidden="1" thickBot="1" x14ac:dyDescent="0.25">
      <c r="A288" s="213"/>
      <c r="B288" s="217"/>
      <c r="C288" s="213"/>
      <c r="D288" s="217"/>
      <c r="E288" s="213"/>
      <c r="F288" s="213"/>
      <c r="G288" s="213"/>
      <c r="H288" s="215"/>
      <c r="I288" s="215"/>
      <c r="J288" s="213"/>
      <c r="K288" s="216"/>
      <c r="L288" s="213"/>
      <c r="M288" s="213"/>
      <c r="N288" s="213"/>
      <c r="O288" s="213"/>
      <c r="P288" s="213"/>
      <c r="Q288" s="213"/>
      <c r="R288" s="213"/>
      <c r="S288" s="213"/>
      <c r="T288" s="213"/>
      <c r="U288" s="213"/>
      <c r="V288" s="213"/>
      <c r="W288" s="213"/>
      <c r="X288" s="213"/>
      <c r="Y288" s="213"/>
      <c r="Z288" s="213"/>
      <c r="AA288" s="213"/>
      <c r="AB288" s="213"/>
    </row>
    <row r="289" spans="1:28" ht="15" hidden="1" thickBot="1" x14ac:dyDescent="0.25">
      <c r="A289" s="213"/>
      <c r="B289" s="217"/>
      <c r="C289" s="213"/>
      <c r="D289" s="217"/>
      <c r="E289" s="213"/>
      <c r="F289" s="213"/>
      <c r="G289" s="213"/>
      <c r="H289" s="215"/>
      <c r="I289" s="215"/>
      <c r="J289" s="213"/>
      <c r="K289" s="216"/>
      <c r="L289" s="213"/>
      <c r="M289" s="213"/>
      <c r="N289" s="213"/>
      <c r="O289" s="213"/>
      <c r="P289" s="213"/>
      <c r="Q289" s="213"/>
      <c r="R289" s="213"/>
      <c r="S289" s="213"/>
      <c r="T289" s="213"/>
      <c r="U289" s="213"/>
      <c r="V289" s="213"/>
      <c r="W289" s="213"/>
      <c r="X289" s="213"/>
      <c r="Y289" s="213"/>
      <c r="Z289" s="213"/>
      <c r="AA289" s="213"/>
      <c r="AB289" s="213"/>
    </row>
    <row r="290" spans="1:28" ht="15" hidden="1" thickBot="1" x14ac:dyDescent="0.25">
      <c r="A290" s="213"/>
      <c r="B290" s="217"/>
      <c r="C290" s="213"/>
      <c r="D290" s="217"/>
      <c r="E290" s="213"/>
      <c r="F290" s="213"/>
      <c r="G290" s="213"/>
      <c r="H290" s="215"/>
      <c r="I290" s="215"/>
      <c r="J290" s="213"/>
      <c r="K290" s="216"/>
      <c r="L290" s="213"/>
      <c r="M290" s="213"/>
      <c r="N290" s="213"/>
      <c r="O290" s="213"/>
      <c r="P290" s="213"/>
      <c r="Q290" s="213"/>
      <c r="R290" s="213"/>
      <c r="S290" s="213"/>
      <c r="T290" s="213"/>
      <c r="U290" s="213"/>
      <c r="V290" s="213"/>
      <c r="W290" s="213"/>
      <c r="X290" s="213"/>
      <c r="Y290" s="213"/>
      <c r="Z290" s="213"/>
      <c r="AA290" s="213"/>
      <c r="AB290" s="213"/>
    </row>
    <row r="291" spans="1:28" ht="15" hidden="1" thickBot="1" x14ac:dyDescent="0.25">
      <c r="A291" s="213"/>
      <c r="B291" s="217"/>
      <c r="C291" s="213"/>
      <c r="D291" s="217"/>
      <c r="E291" s="213"/>
      <c r="F291" s="213"/>
      <c r="G291" s="213"/>
      <c r="H291" s="215"/>
      <c r="I291" s="215"/>
      <c r="J291" s="213"/>
      <c r="K291" s="216"/>
      <c r="L291" s="213"/>
      <c r="M291" s="213"/>
      <c r="N291" s="213"/>
      <c r="O291" s="213"/>
      <c r="P291" s="213"/>
      <c r="Q291" s="213"/>
      <c r="R291" s="213"/>
      <c r="S291" s="213"/>
      <c r="T291" s="213"/>
      <c r="U291" s="213"/>
      <c r="V291" s="213"/>
      <c r="W291" s="213"/>
      <c r="X291" s="213"/>
      <c r="Y291" s="213"/>
      <c r="Z291" s="213"/>
      <c r="AA291" s="213"/>
      <c r="AB291" s="213"/>
    </row>
    <row r="292" spans="1:28" ht="15" hidden="1" thickBot="1" x14ac:dyDescent="0.25">
      <c r="A292" s="213"/>
      <c r="B292" s="217"/>
      <c r="C292" s="213"/>
      <c r="D292" s="217"/>
      <c r="E292" s="213"/>
      <c r="F292" s="213"/>
      <c r="G292" s="213"/>
      <c r="H292" s="215"/>
      <c r="I292" s="215"/>
      <c r="J292" s="213"/>
      <c r="K292" s="216"/>
      <c r="L292" s="213"/>
      <c r="M292" s="213"/>
      <c r="N292" s="213"/>
      <c r="O292" s="213"/>
      <c r="P292" s="213"/>
      <c r="Q292" s="213"/>
      <c r="R292" s="213"/>
      <c r="S292" s="213"/>
      <c r="T292" s="213"/>
      <c r="U292" s="213"/>
      <c r="V292" s="213"/>
      <c r="W292" s="213"/>
      <c r="X292" s="213"/>
      <c r="Y292" s="213"/>
      <c r="Z292" s="213"/>
      <c r="AA292" s="213"/>
      <c r="AB292" s="213"/>
    </row>
    <row r="293" spans="1:28" ht="15" hidden="1" thickBot="1" x14ac:dyDescent="0.25">
      <c r="A293" s="213"/>
      <c r="B293" s="217"/>
      <c r="C293" s="213"/>
      <c r="D293" s="217"/>
      <c r="E293" s="213"/>
      <c r="F293" s="213"/>
      <c r="G293" s="213"/>
      <c r="H293" s="215"/>
      <c r="I293" s="215"/>
      <c r="J293" s="213"/>
      <c r="K293" s="216"/>
      <c r="L293" s="213"/>
      <c r="M293" s="213"/>
      <c r="N293" s="213"/>
      <c r="O293" s="213"/>
      <c r="P293" s="213"/>
      <c r="Q293" s="213"/>
      <c r="R293" s="213"/>
      <c r="S293" s="213"/>
      <c r="T293" s="213"/>
      <c r="U293" s="213"/>
      <c r="V293" s="213"/>
      <c r="W293" s="213"/>
      <c r="X293" s="213"/>
      <c r="Y293" s="213"/>
      <c r="Z293" s="213"/>
      <c r="AA293" s="213"/>
      <c r="AB293" s="213"/>
    </row>
    <row r="294" spans="1:28" ht="15" hidden="1" thickBot="1" x14ac:dyDescent="0.25">
      <c r="A294" s="213"/>
      <c r="B294" s="217"/>
      <c r="C294" s="213"/>
      <c r="D294" s="217"/>
      <c r="E294" s="213"/>
      <c r="F294" s="213"/>
      <c r="G294" s="213"/>
      <c r="H294" s="215"/>
      <c r="I294" s="215"/>
      <c r="J294" s="213"/>
      <c r="K294" s="216"/>
      <c r="L294" s="213"/>
      <c r="M294" s="213"/>
      <c r="N294" s="213"/>
      <c r="O294" s="213"/>
      <c r="P294" s="213"/>
      <c r="Q294" s="213"/>
      <c r="R294" s="213"/>
      <c r="S294" s="213"/>
      <c r="T294" s="213"/>
      <c r="U294" s="213"/>
      <c r="V294" s="213"/>
      <c r="W294" s="213"/>
      <c r="X294" s="213"/>
      <c r="Y294" s="213"/>
      <c r="Z294" s="213"/>
      <c r="AA294" s="213"/>
      <c r="AB294" s="213"/>
    </row>
    <row r="295" spans="1:28" ht="15" hidden="1" thickBot="1" x14ac:dyDescent="0.25">
      <c r="A295" s="213"/>
      <c r="B295" s="217"/>
      <c r="C295" s="213"/>
      <c r="D295" s="217"/>
      <c r="E295" s="213"/>
      <c r="F295" s="213"/>
      <c r="G295" s="213"/>
      <c r="H295" s="215"/>
      <c r="I295" s="215"/>
      <c r="J295" s="213"/>
      <c r="K295" s="216"/>
      <c r="L295" s="213"/>
      <c r="M295" s="213"/>
      <c r="N295" s="213"/>
      <c r="O295" s="213"/>
      <c r="P295" s="213"/>
      <c r="Q295" s="213"/>
      <c r="R295" s="213"/>
      <c r="S295" s="213"/>
      <c r="T295" s="213"/>
      <c r="U295" s="213"/>
      <c r="V295" s="213"/>
      <c r="W295" s="213"/>
      <c r="X295" s="213"/>
      <c r="Y295" s="213"/>
      <c r="Z295" s="213"/>
      <c r="AA295" s="213"/>
      <c r="AB295" s="213"/>
    </row>
    <row r="296" spans="1:28" ht="15" hidden="1" thickBot="1" x14ac:dyDescent="0.25">
      <c r="A296" s="213"/>
      <c r="B296" s="217"/>
      <c r="C296" s="213"/>
      <c r="D296" s="217"/>
      <c r="E296" s="213"/>
      <c r="F296" s="213"/>
      <c r="G296" s="213"/>
      <c r="H296" s="215"/>
      <c r="I296" s="215"/>
      <c r="J296" s="213"/>
      <c r="K296" s="216"/>
      <c r="L296" s="213"/>
      <c r="M296" s="213"/>
      <c r="N296" s="213"/>
      <c r="O296" s="213"/>
      <c r="P296" s="213"/>
      <c r="Q296" s="213"/>
      <c r="R296" s="213"/>
      <c r="S296" s="213"/>
      <c r="T296" s="213"/>
      <c r="U296" s="213"/>
      <c r="V296" s="213"/>
      <c r="W296" s="213"/>
      <c r="X296" s="213"/>
      <c r="Y296" s="213"/>
      <c r="Z296" s="213"/>
      <c r="AA296" s="213"/>
      <c r="AB296" s="213"/>
    </row>
    <row r="297" spans="1:28" ht="15" hidden="1" thickBot="1" x14ac:dyDescent="0.25">
      <c r="A297" s="213"/>
      <c r="B297" s="217"/>
      <c r="C297" s="213"/>
      <c r="D297" s="217"/>
      <c r="E297" s="213"/>
      <c r="F297" s="213"/>
      <c r="G297" s="213"/>
      <c r="H297" s="215"/>
      <c r="I297" s="215"/>
      <c r="J297" s="213"/>
      <c r="K297" s="216"/>
      <c r="L297" s="213"/>
      <c r="M297" s="213"/>
      <c r="N297" s="213"/>
      <c r="O297" s="213"/>
      <c r="P297" s="213"/>
      <c r="Q297" s="213"/>
      <c r="R297" s="213"/>
      <c r="S297" s="213"/>
      <c r="T297" s="213"/>
      <c r="U297" s="213"/>
      <c r="V297" s="213"/>
      <c r="W297" s="213"/>
      <c r="X297" s="213"/>
      <c r="Y297" s="213"/>
      <c r="Z297" s="213"/>
      <c r="AA297" s="213"/>
      <c r="AB297" s="213"/>
    </row>
    <row r="298" spans="1:28" ht="15" hidden="1" thickBot="1" x14ac:dyDescent="0.25">
      <c r="A298" s="213"/>
      <c r="B298" s="217"/>
      <c r="C298" s="213"/>
      <c r="D298" s="217"/>
      <c r="E298" s="213"/>
      <c r="F298" s="213"/>
      <c r="G298" s="213"/>
      <c r="H298" s="215"/>
      <c r="I298" s="215"/>
      <c r="J298" s="213"/>
      <c r="K298" s="216"/>
      <c r="L298" s="213"/>
      <c r="M298" s="213"/>
      <c r="N298" s="213"/>
      <c r="O298" s="213"/>
      <c r="P298" s="213"/>
      <c r="Q298" s="213"/>
      <c r="R298" s="213"/>
      <c r="S298" s="213"/>
      <c r="T298" s="213"/>
      <c r="U298" s="213"/>
      <c r="V298" s="213"/>
      <c r="W298" s="213"/>
      <c r="X298" s="213"/>
      <c r="Y298" s="213"/>
      <c r="Z298" s="213"/>
      <c r="AA298" s="213"/>
      <c r="AB298" s="213"/>
    </row>
    <row r="299" spans="1:28" ht="15" hidden="1" thickBot="1" x14ac:dyDescent="0.25">
      <c r="A299" s="213"/>
      <c r="B299" s="217"/>
      <c r="C299" s="213"/>
      <c r="D299" s="217"/>
      <c r="E299" s="213"/>
      <c r="F299" s="213"/>
      <c r="G299" s="213"/>
      <c r="H299" s="215"/>
      <c r="I299" s="215"/>
      <c r="J299" s="213"/>
      <c r="K299" s="216"/>
      <c r="L299" s="213"/>
      <c r="M299" s="213"/>
      <c r="N299" s="213"/>
      <c r="O299" s="213"/>
      <c r="P299" s="213"/>
      <c r="Q299" s="213"/>
      <c r="R299" s="213"/>
      <c r="S299" s="213"/>
      <c r="T299" s="213"/>
      <c r="U299" s="213"/>
      <c r="V299" s="213"/>
      <c r="W299" s="213"/>
      <c r="X299" s="213"/>
      <c r="Y299" s="213"/>
      <c r="Z299" s="213"/>
      <c r="AA299" s="213"/>
      <c r="AB299" s="213"/>
    </row>
    <row r="300" spans="1:28" ht="15" hidden="1" thickBot="1" x14ac:dyDescent="0.25">
      <c r="A300" s="213"/>
      <c r="B300" s="217"/>
      <c r="C300" s="213"/>
      <c r="D300" s="217"/>
      <c r="E300" s="213"/>
      <c r="F300" s="213"/>
      <c r="G300" s="213"/>
      <c r="H300" s="215"/>
      <c r="I300" s="215"/>
      <c r="J300" s="213"/>
      <c r="K300" s="216"/>
      <c r="L300" s="213"/>
      <c r="M300" s="213"/>
      <c r="N300" s="213"/>
      <c r="O300" s="213"/>
      <c r="P300" s="213"/>
      <c r="Q300" s="213"/>
      <c r="R300" s="213"/>
      <c r="S300" s="213"/>
      <c r="T300" s="213"/>
      <c r="U300" s="213"/>
      <c r="V300" s="213"/>
      <c r="W300" s="213"/>
      <c r="X300" s="213"/>
      <c r="Y300" s="213"/>
      <c r="Z300" s="213"/>
      <c r="AA300" s="213"/>
      <c r="AB300" s="213"/>
    </row>
    <row r="301" spans="1:28" ht="15" hidden="1" thickBot="1" x14ac:dyDescent="0.25">
      <c r="A301" s="213"/>
      <c r="B301" s="217"/>
      <c r="C301" s="213"/>
      <c r="D301" s="217"/>
      <c r="E301" s="213"/>
      <c r="F301" s="213"/>
      <c r="G301" s="213"/>
      <c r="H301" s="215"/>
      <c r="I301" s="215"/>
      <c r="J301" s="213"/>
      <c r="K301" s="216"/>
      <c r="L301" s="213"/>
      <c r="M301" s="213"/>
      <c r="N301" s="213"/>
      <c r="O301" s="213"/>
      <c r="P301" s="213"/>
      <c r="Q301" s="213"/>
      <c r="R301" s="213"/>
      <c r="S301" s="213"/>
      <c r="T301" s="213"/>
      <c r="U301" s="213"/>
      <c r="V301" s="213"/>
      <c r="W301" s="213"/>
      <c r="X301" s="213"/>
      <c r="Y301" s="213"/>
      <c r="Z301" s="213"/>
      <c r="AA301" s="213"/>
      <c r="AB301" s="213"/>
    </row>
    <row r="302" spans="1:28" ht="15" hidden="1" thickBot="1" x14ac:dyDescent="0.25">
      <c r="A302" s="213"/>
      <c r="B302" s="217"/>
      <c r="C302" s="213"/>
      <c r="D302" s="217"/>
      <c r="E302" s="213"/>
      <c r="F302" s="213"/>
      <c r="G302" s="213"/>
      <c r="H302" s="215"/>
      <c r="I302" s="215"/>
      <c r="J302" s="213"/>
      <c r="K302" s="216"/>
      <c r="L302" s="213"/>
      <c r="M302" s="213"/>
      <c r="N302" s="213"/>
      <c r="O302" s="213"/>
      <c r="P302" s="213"/>
      <c r="Q302" s="213"/>
      <c r="R302" s="213"/>
      <c r="S302" s="213"/>
      <c r="T302" s="213"/>
      <c r="U302" s="213"/>
      <c r="V302" s="213"/>
      <c r="W302" s="213"/>
      <c r="X302" s="213"/>
      <c r="Y302" s="213"/>
      <c r="Z302" s="213"/>
      <c r="AA302" s="213"/>
      <c r="AB302" s="213"/>
    </row>
    <row r="303" spans="1:28" ht="15" hidden="1" thickBot="1" x14ac:dyDescent="0.25">
      <c r="A303" s="213"/>
      <c r="B303" s="217"/>
      <c r="C303" s="213"/>
      <c r="D303" s="217"/>
      <c r="E303" s="213"/>
      <c r="F303" s="213"/>
      <c r="G303" s="213"/>
      <c r="H303" s="215"/>
      <c r="I303" s="215"/>
      <c r="J303" s="213"/>
      <c r="K303" s="216"/>
      <c r="L303" s="213"/>
      <c r="M303" s="213"/>
      <c r="N303" s="213"/>
      <c r="O303" s="213"/>
      <c r="P303" s="213"/>
      <c r="Q303" s="213"/>
      <c r="R303" s="213"/>
      <c r="S303" s="213"/>
      <c r="T303" s="213"/>
      <c r="U303" s="213"/>
      <c r="V303" s="213"/>
      <c r="W303" s="213"/>
      <c r="X303" s="213"/>
      <c r="Y303" s="213"/>
      <c r="Z303" s="213"/>
      <c r="AA303" s="213"/>
      <c r="AB303" s="213"/>
    </row>
    <row r="304" spans="1:28" ht="15" hidden="1" thickBot="1" x14ac:dyDescent="0.25">
      <c r="A304" s="213"/>
      <c r="B304" s="217"/>
      <c r="C304" s="213"/>
      <c r="D304" s="217"/>
      <c r="E304" s="213"/>
      <c r="F304" s="213"/>
      <c r="G304" s="213"/>
      <c r="H304" s="215"/>
      <c r="I304" s="215"/>
      <c r="J304" s="213"/>
      <c r="K304" s="216"/>
      <c r="L304" s="213"/>
      <c r="M304" s="213"/>
      <c r="N304" s="213"/>
      <c r="O304" s="213"/>
      <c r="P304" s="213"/>
      <c r="Q304" s="213"/>
      <c r="R304" s="213"/>
      <c r="S304" s="213"/>
      <c r="T304" s="213"/>
      <c r="U304" s="213"/>
      <c r="V304" s="213"/>
      <c r="W304" s="213"/>
      <c r="X304" s="213"/>
      <c r="Y304" s="213"/>
      <c r="Z304" s="213"/>
      <c r="AA304" s="213"/>
      <c r="AB304" s="213"/>
    </row>
    <row r="305" spans="1:28" ht="15" hidden="1" thickBot="1" x14ac:dyDescent="0.25">
      <c r="A305" s="213"/>
      <c r="B305" s="217"/>
      <c r="C305" s="213"/>
      <c r="D305" s="217"/>
      <c r="E305" s="213"/>
      <c r="F305" s="213"/>
      <c r="G305" s="213"/>
      <c r="H305" s="215"/>
      <c r="I305" s="215"/>
      <c r="J305" s="213"/>
      <c r="K305" s="216"/>
      <c r="L305" s="213"/>
      <c r="M305" s="213"/>
      <c r="N305" s="213"/>
      <c r="O305" s="213"/>
      <c r="P305" s="213"/>
      <c r="Q305" s="213"/>
      <c r="R305" s="213"/>
      <c r="S305" s="213"/>
      <c r="T305" s="213"/>
      <c r="U305" s="213"/>
      <c r="V305" s="213"/>
      <c r="W305" s="213"/>
      <c r="X305" s="213"/>
      <c r="Y305" s="213"/>
      <c r="Z305" s="213"/>
      <c r="AA305" s="213"/>
      <c r="AB305" s="213"/>
    </row>
    <row r="306" spans="1:28" ht="15" hidden="1" thickBot="1" x14ac:dyDescent="0.25">
      <c r="A306" s="213"/>
      <c r="B306" s="217"/>
      <c r="C306" s="213"/>
      <c r="D306" s="217"/>
      <c r="E306" s="213"/>
      <c r="F306" s="213"/>
      <c r="G306" s="213"/>
      <c r="H306" s="215"/>
      <c r="I306" s="215"/>
      <c r="J306" s="213"/>
      <c r="K306" s="216"/>
      <c r="L306" s="213"/>
      <c r="M306" s="213"/>
      <c r="N306" s="213"/>
      <c r="O306" s="213"/>
      <c r="P306" s="213"/>
      <c r="Q306" s="213"/>
      <c r="R306" s="213"/>
      <c r="S306" s="213"/>
      <c r="T306" s="213"/>
      <c r="U306" s="213"/>
      <c r="V306" s="213"/>
      <c r="W306" s="213"/>
      <c r="X306" s="213"/>
      <c r="Y306" s="213"/>
      <c r="Z306" s="213"/>
      <c r="AA306" s="213"/>
      <c r="AB306" s="213"/>
    </row>
    <row r="307" spans="1:28" ht="15" hidden="1" thickBot="1" x14ac:dyDescent="0.25">
      <c r="A307" s="213"/>
      <c r="B307" s="217"/>
      <c r="C307" s="213"/>
      <c r="D307" s="217"/>
      <c r="E307" s="213"/>
      <c r="F307" s="213"/>
      <c r="G307" s="213"/>
      <c r="H307" s="215"/>
      <c r="I307" s="215"/>
      <c r="J307" s="213"/>
      <c r="K307" s="216"/>
      <c r="L307" s="213"/>
      <c r="M307" s="213"/>
      <c r="N307" s="213"/>
      <c r="O307" s="213"/>
      <c r="P307" s="213"/>
      <c r="Q307" s="213"/>
      <c r="R307" s="213"/>
      <c r="S307" s="213"/>
      <c r="T307" s="213"/>
      <c r="U307" s="213"/>
      <c r="V307" s="213"/>
      <c r="W307" s="213"/>
      <c r="X307" s="213"/>
      <c r="Y307" s="213"/>
      <c r="Z307" s="213"/>
      <c r="AA307" s="213"/>
      <c r="AB307" s="213"/>
    </row>
    <row r="308" spans="1:28" ht="15" hidden="1" thickBot="1" x14ac:dyDescent="0.25">
      <c r="A308" s="213"/>
      <c r="B308" s="217"/>
      <c r="C308" s="213"/>
      <c r="D308" s="217"/>
      <c r="E308" s="213"/>
      <c r="F308" s="213"/>
      <c r="G308" s="213"/>
      <c r="H308" s="215"/>
      <c r="I308" s="215"/>
      <c r="J308" s="213"/>
      <c r="K308" s="216"/>
      <c r="L308" s="213"/>
      <c r="M308" s="213"/>
      <c r="N308" s="213"/>
      <c r="O308" s="213"/>
      <c r="P308" s="213"/>
      <c r="Q308" s="213"/>
      <c r="R308" s="213"/>
      <c r="S308" s="213"/>
      <c r="T308" s="213"/>
      <c r="U308" s="213"/>
      <c r="V308" s="213"/>
      <c r="W308" s="213"/>
      <c r="X308" s="213"/>
      <c r="Y308" s="213"/>
      <c r="Z308" s="213"/>
      <c r="AA308" s="213"/>
      <c r="AB308" s="213"/>
    </row>
    <row r="309" spans="1:28" ht="15" hidden="1" thickBot="1" x14ac:dyDescent="0.25">
      <c r="A309" s="213"/>
      <c r="B309" s="217"/>
      <c r="C309" s="213"/>
      <c r="D309" s="217"/>
      <c r="E309" s="213"/>
      <c r="F309" s="213"/>
      <c r="G309" s="213"/>
      <c r="H309" s="215"/>
      <c r="I309" s="215"/>
      <c r="J309" s="213"/>
      <c r="K309" s="216"/>
      <c r="L309" s="213"/>
      <c r="M309" s="213"/>
      <c r="N309" s="213"/>
      <c r="O309" s="213"/>
      <c r="P309" s="213"/>
      <c r="Q309" s="213"/>
      <c r="R309" s="213"/>
      <c r="S309" s="213"/>
      <c r="T309" s="213"/>
      <c r="U309" s="213"/>
      <c r="V309" s="213"/>
      <c r="W309" s="213"/>
      <c r="X309" s="213"/>
      <c r="Y309" s="213"/>
      <c r="Z309" s="213"/>
      <c r="AA309" s="213"/>
      <c r="AB309" s="213"/>
    </row>
    <row r="310" spans="1:28" ht="15" hidden="1" thickBot="1" x14ac:dyDescent="0.25">
      <c r="A310" s="213"/>
      <c r="B310" s="217"/>
      <c r="C310" s="213"/>
      <c r="D310" s="217"/>
      <c r="E310" s="213"/>
      <c r="F310" s="213"/>
      <c r="G310" s="213"/>
      <c r="H310" s="215"/>
      <c r="I310" s="215"/>
      <c r="J310" s="213"/>
      <c r="K310" s="216"/>
      <c r="L310" s="213"/>
      <c r="M310" s="213"/>
      <c r="N310" s="213"/>
      <c r="O310" s="213"/>
      <c r="P310" s="213"/>
      <c r="Q310" s="213"/>
      <c r="R310" s="213"/>
      <c r="S310" s="213"/>
      <c r="T310" s="213"/>
      <c r="U310" s="213"/>
      <c r="V310" s="213"/>
      <c r="W310" s="213"/>
      <c r="X310" s="213"/>
      <c r="Y310" s="213"/>
      <c r="Z310" s="213"/>
      <c r="AA310" s="213"/>
      <c r="AB310" s="213"/>
    </row>
    <row r="311" spans="1:28" ht="15" hidden="1" thickBot="1" x14ac:dyDescent="0.25">
      <c r="A311" s="213"/>
      <c r="B311" s="217"/>
      <c r="C311" s="213"/>
      <c r="D311" s="217"/>
      <c r="E311" s="213"/>
      <c r="F311" s="213"/>
      <c r="G311" s="213"/>
      <c r="H311" s="215"/>
      <c r="I311" s="215"/>
      <c r="J311" s="213"/>
      <c r="K311" s="216"/>
      <c r="L311" s="213"/>
      <c r="M311" s="213"/>
      <c r="N311" s="213"/>
      <c r="O311" s="213"/>
      <c r="P311" s="213"/>
      <c r="Q311" s="213"/>
      <c r="R311" s="213"/>
      <c r="S311" s="213"/>
      <c r="T311" s="213"/>
      <c r="U311" s="213"/>
      <c r="V311" s="213"/>
      <c r="W311" s="213"/>
      <c r="X311" s="213"/>
      <c r="Y311" s="213"/>
      <c r="Z311" s="213"/>
      <c r="AA311" s="213"/>
      <c r="AB311" s="213"/>
    </row>
    <row r="312" spans="1:28" ht="15" hidden="1" thickBot="1" x14ac:dyDescent="0.25">
      <c r="A312" s="213"/>
      <c r="B312" s="217"/>
      <c r="C312" s="213"/>
      <c r="D312" s="217"/>
      <c r="E312" s="213"/>
      <c r="F312" s="213"/>
      <c r="G312" s="213"/>
      <c r="H312" s="215"/>
      <c r="I312" s="215"/>
      <c r="J312" s="213"/>
      <c r="K312" s="216"/>
      <c r="L312" s="213"/>
      <c r="M312" s="213"/>
      <c r="N312" s="213"/>
      <c r="O312" s="213"/>
      <c r="P312" s="213"/>
      <c r="Q312" s="213"/>
      <c r="R312" s="213"/>
      <c r="S312" s="213"/>
      <c r="T312" s="213"/>
      <c r="U312" s="213"/>
      <c r="V312" s="213"/>
      <c r="W312" s="213"/>
      <c r="X312" s="213"/>
      <c r="Y312" s="213"/>
      <c r="Z312" s="213"/>
      <c r="AA312" s="213"/>
      <c r="AB312" s="213"/>
    </row>
    <row r="313" spans="1:28" ht="15" hidden="1" thickBot="1" x14ac:dyDescent="0.25">
      <c r="A313" s="213"/>
      <c r="B313" s="217"/>
      <c r="C313" s="213"/>
      <c r="D313" s="217"/>
      <c r="E313" s="213"/>
      <c r="F313" s="213"/>
      <c r="G313" s="213"/>
      <c r="H313" s="215"/>
      <c r="I313" s="215"/>
      <c r="J313" s="213"/>
      <c r="K313" s="216"/>
      <c r="L313" s="213"/>
      <c r="M313" s="213"/>
      <c r="N313" s="213"/>
      <c r="O313" s="213"/>
      <c r="P313" s="213"/>
      <c r="Q313" s="213"/>
      <c r="R313" s="213"/>
      <c r="S313" s="213"/>
      <c r="T313" s="213"/>
      <c r="U313" s="213"/>
      <c r="V313" s="213"/>
      <c r="W313" s="213"/>
      <c r="X313" s="213"/>
      <c r="Y313" s="213"/>
      <c r="Z313" s="213"/>
      <c r="AA313" s="213"/>
      <c r="AB313" s="213"/>
    </row>
    <row r="314" spans="1:28" ht="15" hidden="1" thickBot="1" x14ac:dyDescent="0.25">
      <c r="A314" s="213"/>
      <c r="B314" s="217"/>
      <c r="C314" s="213"/>
      <c r="D314" s="217"/>
      <c r="E314" s="213"/>
      <c r="F314" s="213"/>
      <c r="G314" s="213"/>
      <c r="H314" s="215"/>
      <c r="I314" s="215"/>
      <c r="J314" s="213"/>
      <c r="K314" s="216"/>
      <c r="L314" s="213"/>
      <c r="M314" s="213"/>
      <c r="N314" s="213"/>
      <c r="O314" s="213"/>
      <c r="P314" s="213"/>
      <c r="Q314" s="213"/>
      <c r="R314" s="213"/>
      <c r="S314" s="213"/>
      <c r="T314" s="213"/>
      <c r="U314" s="213"/>
      <c r="V314" s="213"/>
      <c r="W314" s="213"/>
      <c r="X314" s="213"/>
      <c r="Y314" s="213"/>
      <c r="Z314" s="213"/>
      <c r="AA314" s="213"/>
      <c r="AB314" s="213"/>
    </row>
    <row r="315" spans="1:28" ht="15" hidden="1" thickBot="1" x14ac:dyDescent="0.25">
      <c r="A315" s="213"/>
      <c r="B315" s="217"/>
      <c r="C315" s="213"/>
      <c r="D315" s="217"/>
      <c r="E315" s="213"/>
      <c r="F315" s="213"/>
      <c r="G315" s="213"/>
      <c r="H315" s="215"/>
      <c r="I315" s="215"/>
      <c r="J315" s="213"/>
      <c r="K315" s="216"/>
      <c r="L315" s="213"/>
      <c r="M315" s="213"/>
      <c r="N315" s="213"/>
      <c r="O315" s="213"/>
      <c r="P315" s="213"/>
      <c r="Q315" s="213"/>
      <c r="R315" s="213"/>
      <c r="S315" s="213"/>
      <c r="T315" s="213"/>
      <c r="U315" s="213"/>
      <c r="V315" s="213"/>
      <c r="W315" s="213"/>
      <c r="X315" s="213"/>
      <c r="Y315" s="213"/>
      <c r="Z315" s="213"/>
      <c r="AA315" s="213"/>
      <c r="AB315" s="213"/>
    </row>
    <row r="316" spans="1:28" ht="15" hidden="1" thickBot="1" x14ac:dyDescent="0.25">
      <c r="A316" s="213"/>
      <c r="B316" s="217"/>
      <c r="C316" s="213"/>
      <c r="D316" s="217"/>
      <c r="E316" s="213"/>
      <c r="F316" s="213"/>
      <c r="G316" s="213"/>
      <c r="H316" s="215"/>
      <c r="I316" s="215"/>
      <c r="J316" s="213"/>
      <c r="K316" s="216"/>
      <c r="L316" s="213"/>
      <c r="M316" s="213"/>
      <c r="N316" s="213"/>
      <c r="O316" s="213"/>
      <c r="P316" s="213"/>
      <c r="Q316" s="213"/>
      <c r="R316" s="213"/>
      <c r="S316" s="213"/>
      <c r="T316" s="213"/>
      <c r="U316" s="213"/>
      <c r="V316" s="213"/>
      <c r="W316" s="213"/>
      <c r="X316" s="213"/>
      <c r="Y316" s="213"/>
      <c r="Z316" s="213"/>
      <c r="AA316" s="213"/>
      <c r="AB316" s="213"/>
    </row>
    <row r="317" spans="1:28" ht="15" hidden="1" thickBot="1" x14ac:dyDescent="0.25">
      <c r="A317" s="213"/>
      <c r="B317" s="217"/>
      <c r="C317" s="213"/>
      <c r="D317" s="217"/>
      <c r="E317" s="213"/>
      <c r="F317" s="213"/>
      <c r="G317" s="213"/>
      <c r="H317" s="215"/>
      <c r="I317" s="215"/>
      <c r="J317" s="213"/>
      <c r="K317" s="216"/>
      <c r="L317" s="213"/>
      <c r="M317" s="213"/>
      <c r="N317" s="213"/>
      <c r="O317" s="213"/>
      <c r="P317" s="213"/>
      <c r="Q317" s="213"/>
      <c r="R317" s="213"/>
      <c r="S317" s="213"/>
      <c r="T317" s="213"/>
      <c r="U317" s="213"/>
      <c r="V317" s="213"/>
      <c r="W317" s="213"/>
      <c r="X317" s="213"/>
      <c r="Y317" s="213"/>
      <c r="Z317" s="213"/>
      <c r="AA317" s="213"/>
      <c r="AB317" s="213"/>
    </row>
    <row r="318" spans="1:28" ht="15" hidden="1" thickBot="1" x14ac:dyDescent="0.25">
      <c r="A318" s="213"/>
      <c r="B318" s="217"/>
      <c r="C318" s="213"/>
      <c r="D318" s="217"/>
      <c r="E318" s="213"/>
      <c r="F318" s="213"/>
      <c r="G318" s="213"/>
      <c r="H318" s="215"/>
      <c r="I318" s="215"/>
      <c r="J318" s="213"/>
      <c r="K318" s="216"/>
      <c r="L318" s="213"/>
      <c r="M318" s="213"/>
      <c r="N318" s="213"/>
      <c r="O318" s="213"/>
      <c r="P318" s="213"/>
      <c r="Q318" s="213"/>
      <c r="R318" s="213"/>
      <c r="S318" s="213"/>
      <c r="T318" s="213"/>
      <c r="U318" s="213"/>
      <c r="V318" s="213"/>
      <c r="W318" s="213"/>
      <c r="X318" s="213"/>
      <c r="Y318" s="213"/>
      <c r="Z318" s="213"/>
      <c r="AA318" s="213"/>
      <c r="AB318" s="213"/>
    </row>
    <row r="319" spans="1:28" ht="15" hidden="1" thickBot="1" x14ac:dyDescent="0.25">
      <c r="A319" s="213"/>
      <c r="B319" s="217"/>
      <c r="C319" s="213"/>
      <c r="D319" s="217"/>
      <c r="E319" s="213"/>
      <c r="F319" s="213"/>
      <c r="G319" s="213"/>
      <c r="H319" s="215"/>
      <c r="I319" s="215"/>
      <c r="J319" s="213"/>
      <c r="K319" s="216"/>
      <c r="L319" s="213"/>
      <c r="M319" s="213"/>
      <c r="N319" s="213"/>
      <c r="O319" s="213"/>
      <c r="P319" s="213"/>
      <c r="Q319" s="213"/>
      <c r="R319" s="213"/>
      <c r="S319" s="213"/>
      <c r="T319" s="213"/>
      <c r="U319" s="213"/>
      <c r="V319" s="213"/>
      <c r="W319" s="213"/>
      <c r="X319" s="213"/>
      <c r="Y319" s="213"/>
      <c r="Z319" s="213"/>
      <c r="AA319" s="213"/>
      <c r="AB319" s="213"/>
    </row>
    <row r="320" spans="1:28" ht="15" hidden="1" thickBot="1" x14ac:dyDescent="0.25">
      <c r="A320" s="213"/>
      <c r="B320" s="217"/>
      <c r="C320" s="213"/>
      <c r="D320" s="217"/>
      <c r="E320" s="213"/>
      <c r="F320" s="213"/>
      <c r="G320" s="213"/>
      <c r="H320" s="215"/>
      <c r="I320" s="215"/>
      <c r="J320" s="213"/>
      <c r="K320" s="216"/>
      <c r="L320" s="213"/>
      <c r="M320" s="213"/>
      <c r="N320" s="213"/>
      <c r="O320" s="213"/>
      <c r="P320" s="213"/>
      <c r="Q320" s="213"/>
      <c r="R320" s="213"/>
      <c r="S320" s="213"/>
      <c r="T320" s="213"/>
      <c r="U320" s="213"/>
      <c r="V320" s="213"/>
      <c r="W320" s="213"/>
      <c r="X320" s="213"/>
      <c r="Y320" s="213"/>
      <c r="Z320" s="213"/>
      <c r="AA320" s="213"/>
      <c r="AB320" s="213"/>
    </row>
    <row r="321" spans="1:28" ht="15" hidden="1" thickBot="1" x14ac:dyDescent="0.25">
      <c r="A321" s="213"/>
      <c r="B321" s="217"/>
      <c r="C321" s="213"/>
      <c r="D321" s="217"/>
      <c r="E321" s="213"/>
      <c r="F321" s="213"/>
      <c r="G321" s="213"/>
      <c r="H321" s="215"/>
      <c r="I321" s="215"/>
      <c r="J321" s="213"/>
      <c r="K321" s="216"/>
      <c r="L321" s="213"/>
      <c r="M321" s="213"/>
      <c r="N321" s="213"/>
      <c r="O321" s="213"/>
      <c r="P321" s="213"/>
      <c r="Q321" s="213"/>
      <c r="R321" s="213"/>
      <c r="S321" s="213"/>
      <c r="T321" s="213"/>
      <c r="U321" s="213"/>
      <c r="V321" s="213"/>
      <c r="W321" s="213"/>
      <c r="X321" s="213"/>
      <c r="Y321" s="213"/>
      <c r="Z321" s="213"/>
      <c r="AA321" s="213"/>
      <c r="AB321" s="213"/>
    </row>
    <row r="322" spans="1:28" ht="15" hidden="1" thickBot="1" x14ac:dyDescent="0.25">
      <c r="A322" s="213"/>
      <c r="B322" s="217"/>
      <c r="C322" s="213"/>
      <c r="D322" s="217"/>
      <c r="E322" s="213"/>
      <c r="F322" s="213"/>
      <c r="G322" s="213"/>
      <c r="H322" s="215"/>
      <c r="I322" s="215"/>
      <c r="J322" s="213"/>
      <c r="K322" s="216"/>
      <c r="L322" s="213"/>
      <c r="M322" s="213"/>
      <c r="N322" s="213"/>
      <c r="O322" s="213"/>
      <c r="P322" s="213"/>
      <c r="Q322" s="213"/>
      <c r="R322" s="213"/>
      <c r="S322" s="213"/>
      <c r="T322" s="213"/>
      <c r="U322" s="213"/>
      <c r="V322" s="213"/>
      <c r="W322" s="213"/>
      <c r="X322" s="213"/>
      <c r="Y322" s="213"/>
      <c r="Z322" s="213"/>
      <c r="AA322" s="213"/>
      <c r="AB322" s="213"/>
    </row>
    <row r="323" spans="1:28" ht="15" hidden="1" thickBot="1" x14ac:dyDescent="0.25">
      <c r="A323" s="213"/>
      <c r="B323" s="217"/>
      <c r="C323" s="213"/>
      <c r="D323" s="217"/>
      <c r="E323" s="213"/>
      <c r="F323" s="213"/>
      <c r="G323" s="213"/>
      <c r="H323" s="215"/>
      <c r="I323" s="215"/>
      <c r="J323" s="213"/>
      <c r="K323" s="216"/>
      <c r="L323" s="213"/>
      <c r="M323" s="213"/>
      <c r="N323" s="213"/>
      <c r="O323" s="213"/>
      <c r="P323" s="213"/>
      <c r="Q323" s="213"/>
      <c r="R323" s="213"/>
      <c r="S323" s="213"/>
      <c r="T323" s="213"/>
      <c r="U323" s="213"/>
      <c r="V323" s="213"/>
      <c r="W323" s="213"/>
      <c r="X323" s="213"/>
      <c r="Y323" s="213"/>
      <c r="Z323" s="213"/>
      <c r="AA323" s="213"/>
      <c r="AB323" s="213"/>
    </row>
    <row r="324" spans="1:28" ht="15" hidden="1" thickBot="1" x14ac:dyDescent="0.25">
      <c r="A324" s="213"/>
      <c r="B324" s="217"/>
      <c r="C324" s="213"/>
      <c r="D324" s="217"/>
      <c r="E324" s="213"/>
      <c r="F324" s="213"/>
      <c r="G324" s="213"/>
      <c r="H324" s="215"/>
      <c r="I324" s="215"/>
      <c r="J324" s="213"/>
      <c r="K324" s="216"/>
      <c r="L324" s="213"/>
      <c r="M324" s="213"/>
      <c r="N324" s="213"/>
      <c r="O324" s="213"/>
      <c r="P324" s="213"/>
      <c r="Q324" s="213"/>
      <c r="R324" s="213"/>
      <c r="S324" s="213"/>
      <c r="T324" s="213"/>
      <c r="U324" s="213"/>
      <c r="V324" s="213"/>
      <c r="W324" s="213"/>
      <c r="X324" s="213"/>
      <c r="Y324" s="213"/>
      <c r="Z324" s="213"/>
      <c r="AA324" s="213"/>
      <c r="AB324" s="213"/>
    </row>
    <row r="325" spans="1:28" ht="15" hidden="1" thickBot="1" x14ac:dyDescent="0.25">
      <c r="A325" s="213"/>
      <c r="B325" s="217"/>
      <c r="C325" s="213"/>
      <c r="D325" s="217"/>
      <c r="E325" s="213"/>
      <c r="F325" s="213"/>
      <c r="G325" s="213"/>
      <c r="H325" s="215"/>
      <c r="I325" s="215"/>
      <c r="J325" s="213"/>
      <c r="K325" s="216"/>
      <c r="L325" s="213"/>
      <c r="M325" s="213"/>
      <c r="N325" s="213"/>
      <c r="O325" s="213"/>
      <c r="P325" s="213"/>
      <c r="Q325" s="213"/>
      <c r="R325" s="213"/>
      <c r="S325" s="213"/>
      <c r="T325" s="213"/>
      <c r="U325" s="213"/>
      <c r="V325" s="213"/>
      <c r="W325" s="213"/>
      <c r="X325" s="213"/>
      <c r="Y325" s="213"/>
      <c r="Z325" s="213"/>
      <c r="AA325" s="213"/>
      <c r="AB325" s="213"/>
    </row>
    <row r="326" spans="1:28" ht="15" hidden="1" thickBot="1" x14ac:dyDescent="0.25">
      <c r="A326" s="213"/>
      <c r="B326" s="217"/>
      <c r="C326" s="213"/>
      <c r="D326" s="217"/>
      <c r="E326" s="213"/>
      <c r="F326" s="213"/>
      <c r="G326" s="213"/>
      <c r="H326" s="215"/>
      <c r="I326" s="215"/>
      <c r="J326" s="213"/>
      <c r="K326" s="216"/>
      <c r="L326" s="213"/>
      <c r="M326" s="213"/>
      <c r="N326" s="213"/>
      <c r="O326" s="213"/>
      <c r="P326" s="213"/>
      <c r="Q326" s="213"/>
      <c r="R326" s="213"/>
      <c r="S326" s="213"/>
      <c r="T326" s="213"/>
      <c r="U326" s="213"/>
      <c r="V326" s="213"/>
      <c r="W326" s="213"/>
      <c r="X326" s="213"/>
      <c r="Y326" s="213"/>
      <c r="Z326" s="213"/>
      <c r="AA326" s="213"/>
      <c r="AB326" s="213"/>
    </row>
    <row r="327" spans="1:28" ht="15" hidden="1" thickBot="1" x14ac:dyDescent="0.25">
      <c r="A327" s="213"/>
      <c r="B327" s="217"/>
      <c r="C327" s="213"/>
      <c r="D327" s="217"/>
      <c r="E327" s="213"/>
      <c r="F327" s="213"/>
      <c r="G327" s="213"/>
      <c r="H327" s="215"/>
      <c r="I327" s="215"/>
      <c r="J327" s="213"/>
      <c r="K327" s="216"/>
      <c r="L327" s="213"/>
      <c r="M327" s="213"/>
      <c r="N327" s="213"/>
      <c r="O327" s="213"/>
      <c r="P327" s="213"/>
      <c r="Q327" s="213"/>
      <c r="R327" s="213"/>
      <c r="S327" s="213"/>
      <c r="T327" s="213"/>
      <c r="U327" s="213"/>
      <c r="V327" s="213"/>
      <c r="W327" s="213"/>
      <c r="X327" s="213"/>
      <c r="Y327" s="213"/>
      <c r="Z327" s="213"/>
      <c r="AA327" s="213"/>
      <c r="AB327" s="213"/>
    </row>
    <row r="328" spans="1:28" ht="15" hidden="1" thickBot="1" x14ac:dyDescent="0.25">
      <c r="A328" s="213"/>
      <c r="B328" s="217"/>
      <c r="C328" s="213"/>
      <c r="D328" s="217"/>
      <c r="E328" s="213"/>
      <c r="F328" s="213"/>
      <c r="G328" s="213"/>
      <c r="H328" s="215"/>
      <c r="I328" s="215"/>
      <c r="J328" s="213"/>
      <c r="K328" s="216"/>
      <c r="L328" s="213"/>
      <c r="M328" s="213"/>
      <c r="N328" s="213"/>
      <c r="O328" s="213"/>
      <c r="P328" s="213"/>
      <c r="Q328" s="213"/>
      <c r="R328" s="213"/>
      <c r="S328" s="213"/>
      <c r="T328" s="213"/>
      <c r="U328" s="213"/>
      <c r="V328" s="213"/>
      <c r="W328" s="213"/>
      <c r="X328" s="213"/>
      <c r="Y328" s="213"/>
      <c r="Z328" s="213"/>
      <c r="AA328" s="213"/>
      <c r="AB328" s="213"/>
    </row>
    <row r="329" spans="1:28" ht="15" hidden="1" thickBot="1" x14ac:dyDescent="0.25">
      <c r="A329" s="213"/>
      <c r="B329" s="217"/>
      <c r="C329" s="213"/>
      <c r="D329" s="217"/>
      <c r="E329" s="213"/>
      <c r="F329" s="213"/>
      <c r="G329" s="213"/>
      <c r="H329" s="215"/>
      <c r="I329" s="215"/>
      <c r="J329" s="213"/>
      <c r="K329" s="216"/>
      <c r="L329" s="213"/>
      <c r="M329" s="213"/>
      <c r="N329" s="213"/>
      <c r="O329" s="213"/>
      <c r="P329" s="213"/>
      <c r="Q329" s="213"/>
      <c r="R329" s="213"/>
      <c r="S329" s="213"/>
      <c r="T329" s="213"/>
      <c r="U329" s="213"/>
      <c r="V329" s="213"/>
      <c r="W329" s="213"/>
      <c r="X329" s="213"/>
      <c r="Y329" s="213"/>
      <c r="Z329" s="213"/>
      <c r="AA329" s="213"/>
      <c r="AB329" s="213"/>
    </row>
    <row r="330" spans="1:28" ht="15" hidden="1" thickBot="1" x14ac:dyDescent="0.25">
      <c r="A330" s="213"/>
      <c r="B330" s="217"/>
      <c r="C330" s="213"/>
      <c r="D330" s="217"/>
      <c r="E330" s="213"/>
      <c r="F330" s="213"/>
      <c r="G330" s="213"/>
      <c r="H330" s="215"/>
      <c r="I330" s="215"/>
      <c r="J330" s="213"/>
      <c r="K330" s="216"/>
      <c r="L330" s="213"/>
      <c r="M330" s="213"/>
      <c r="N330" s="213"/>
      <c r="O330" s="213"/>
      <c r="P330" s="213"/>
      <c r="Q330" s="213"/>
      <c r="R330" s="213"/>
      <c r="S330" s="213"/>
      <c r="T330" s="213"/>
      <c r="U330" s="213"/>
      <c r="V330" s="213"/>
      <c r="W330" s="213"/>
      <c r="X330" s="213"/>
      <c r="Y330" s="213"/>
      <c r="Z330" s="213"/>
      <c r="AA330" s="213"/>
      <c r="AB330" s="213"/>
    </row>
    <row r="331" spans="1:28" ht="15" hidden="1" thickBot="1" x14ac:dyDescent="0.25">
      <c r="A331" s="213"/>
      <c r="B331" s="217"/>
      <c r="C331" s="213"/>
      <c r="D331" s="217"/>
      <c r="E331" s="213"/>
      <c r="F331" s="213"/>
      <c r="G331" s="213"/>
      <c r="H331" s="215"/>
      <c r="I331" s="215"/>
      <c r="J331" s="213"/>
      <c r="K331" s="216"/>
      <c r="L331" s="213"/>
      <c r="M331" s="213"/>
      <c r="N331" s="213"/>
      <c r="O331" s="213"/>
      <c r="P331" s="213"/>
      <c r="Q331" s="213"/>
      <c r="R331" s="213"/>
      <c r="S331" s="213"/>
      <c r="T331" s="213"/>
      <c r="U331" s="213"/>
      <c r="V331" s="213"/>
      <c r="W331" s="213"/>
      <c r="X331" s="213"/>
      <c r="Y331" s="213"/>
      <c r="Z331" s="213"/>
      <c r="AA331" s="213"/>
      <c r="AB331" s="213"/>
    </row>
    <row r="332" spans="1:28" ht="15" hidden="1" thickBot="1" x14ac:dyDescent="0.25">
      <c r="A332" s="213"/>
      <c r="B332" s="217"/>
      <c r="C332" s="213"/>
      <c r="D332" s="217"/>
      <c r="E332" s="213"/>
      <c r="F332" s="213"/>
      <c r="G332" s="213"/>
      <c r="H332" s="215"/>
      <c r="I332" s="215"/>
      <c r="J332" s="213"/>
      <c r="K332" s="216"/>
      <c r="L332" s="213"/>
      <c r="M332" s="213"/>
      <c r="N332" s="213"/>
      <c r="O332" s="213"/>
      <c r="P332" s="213"/>
      <c r="Q332" s="213"/>
      <c r="R332" s="213"/>
      <c r="S332" s="213"/>
      <c r="T332" s="213"/>
      <c r="U332" s="213"/>
      <c r="V332" s="213"/>
      <c r="W332" s="213"/>
      <c r="X332" s="213"/>
      <c r="Y332" s="213"/>
      <c r="Z332" s="213"/>
      <c r="AA332" s="213"/>
      <c r="AB332" s="213"/>
    </row>
    <row r="333" spans="1:28" ht="15" hidden="1" thickBot="1" x14ac:dyDescent="0.25">
      <c r="A333" s="213"/>
      <c r="B333" s="217"/>
      <c r="C333" s="213"/>
      <c r="D333" s="217"/>
      <c r="E333" s="213"/>
      <c r="F333" s="213"/>
      <c r="G333" s="213"/>
      <c r="H333" s="215"/>
      <c r="I333" s="215"/>
      <c r="J333" s="213"/>
      <c r="K333" s="216"/>
      <c r="L333" s="213"/>
      <c r="M333" s="213"/>
      <c r="N333" s="213"/>
      <c r="O333" s="213"/>
      <c r="P333" s="213"/>
      <c r="Q333" s="213"/>
      <c r="R333" s="213"/>
      <c r="S333" s="213"/>
      <c r="T333" s="213"/>
      <c r="U333" s="213"/>
      <c r="V333" s="213"/>
      <c r="W333" s="213"/>
      <c r="X333" s="213"/>
      <c r="Y333" s="213"/>
      <c r="Z333" s="213"/>
      <c r="AA333" s="213"/>
      <c r="AB333" s="213"/>
    </row>
    <row r="334" spans="1:28" ht="15" hidden="1" thickBot="1" x14ac:dyDescent="0.25">
      <c r="A334" s="213"/>
      <c r="B334" s="217"/>
      <c r="C334" s="213"/>
      <c r="D334" s="217"/>
      <c r="E334" s="213"/>
      <c r="F334" s="213"/>
      <c r="G334" s="213"/>
      <c r="H334" s="215"/>
      <c r="I334" s="215"/>
      <c r="J334" s="213"/>
      <c r="K334" s="216"/>
      <c r="L334" s="213"/>
      <c r="M334" s="213"/>
      <c r="N334" s="213"/>
      <c r="O334" s="213"/>
      <c r="P334" s="213"/>
      <c r="Q334" s="213"/>
      <c r="R334" s="213"/>
      <c r="S334" s="213"/>
      <c r="T334" s="213"/>
      <c r="U334" s="213"/>
      <c r="V334" s="213"/>
      <c r="W334" s="213"/>
      <c r="X334" s="213"/>
      <c r="Y334" s="213"/>
      <c r="Z334" s="213"/>
      <c r="AA334" s="213"/>
      <c r="AB334" s="213"/>
    </row>
    <row r="335" spans="1:28" ht="15" hidden="1" thickBot="1" x14ac:dyDescent="0.25">
      <c r="A335" s="213"/>
      <c r="B335" s="217"/>
      <c r="C335" s="213"/>
      <c r="D335" s="217"/>
      <c r="E335" s="213"/>
      <c r="F335" s="213"/>
      <c r="G335" s="213"/>
      <c r="H335" s="215"/>
      <c r="I335" s="215"/>
      <c r="J335" s="213"/>
      <c r="K335" s="216"/>
      <c r="L335" s="213"/>
      <c r="M335" s="213"/>
      <c r="N335" s="213"/>
      <c r="O335" s="213"/>
      <c r="P335" s="213"/>
      <c r="Q335" s="213"/>
      <c r="R335" s="213"/>
      <c r="S335" s="213"/>
      <c r="T335" s="213"/>
      <c r="U335" s="213"/>
      <c r="V335" s="213"/>
      <c r="W335" s="213"/>
      <c r="X335" s="213"/>
      <c r="Y335" s="213"/>
      <c r="Z335" s="213"/>
      <c r="AA335" s="213"/>
      <c r="AB335" s="213"/>
    </row>
    <row r="336" spans="1:28" ht="15" hidden="1" thickBot="1" x14ac:dyDescent="0.25">
      <c r="A336" s="213"/>
      <c r="B336" s="217"/>
      <c r="C336" s="213"/>
      <c r="D336" s="217"/>
      <c r="E336" s="213"/>
      <c r="F336" s="213"/>
      <c r="G336" s="213"/>
      <c r="H336" s="215"/>
      <c r="I336" s="215"/>
      <c r="J336" s="213"/>
      <c r="K336" s="216"/>
      <c r="L336" s="213"/>
      <c r="M336" s="213"/>
      <c r="N336" s="213"/>
      <c r="O336" s="213"/>
      <c r="P336" s="213"/>
      <c r="Q336" s="213"/>
      <c r="R336" s="213"/>
      <c r="S336" s="213"/>
      <c r="T336" s="213"/>
      <c r="U336" s="213"/>
      <c r="V336" s="213"/>
      <c r="W336" s="213"/>
      <c r="X336" s="213"/>
      <c r="Y336" s="213"/>
      <c r="Z336" s="213"/>
      <c r="AA336" s="213"/>
      <c r="AB336" s="213"/>
    </row>
    <row r="337" spans="1:28" ht="15" hidden="1" thickBot="1" x14ac:dyDescent="0.25">
      <c r="A337" s="213"/>
      <c r="B337" s="217"/>
      <c r="C337" s="213"/>
      <c r="D337" s="217"/>
      <c r="E337" s="213"/>
      <c r="F337" s="213"/>
      <c r="G337" s="213"/>
      <c r="H337" s="215"/>
      <c r="I337" s="215"/>
      <c r="J337" s="213"/>
      <c r="K337" s="216"/>
      <c r="L337" s="213"/>
      <c r="M337" s="213"/>
      <c r="N337" s="213"/>
      <c r="O337" s="213"/>
      <c r="P337" s="213"/>
      <c r="Q337" s="213"/>
      <c r="R337" s="213"/>
      <c r="S337" s="213"/>
      <c r="T337" s="213"/>
      <c r="U337" s="213"/>
      <c r="V337" s="213"/>
      <c r="W337" s="213"/>
      <c r="X337" s="213"/>
      <c r="Y337" s="213"/>
      <c r="Z337" s="213"/>
      <c r="AA337" s="213"/>
      <c r="AB337" s="213"/>
    </row>
    <row r="338" spans="1:28" ht="15" hidden="1" thickBot="1" x14ac:dyDescent="0.25">
      <c r="A338" s="213"/>
      <c r="B338" s="217"/>
      <c r="C338" s="213"/>
      <c r="D338" s="217"/>
      <c r="E338" s="213"/>
      <c r="F338" s="213"/>
      <c r="G338" s="213"/>
      <c r="H338" s="215"/>
      <c r="I338" s="215"/>
      <c r="J338" s="213"/>
      <c r="K338" s="216"/>
      <c r="L338" s="213"/>
      <c r="M338" s="213"/>
      <c r="N338" s="213"/>
      <c r="O338" s="213"/>
      <c r="P338" s="213"/>
      <c r="Q338" s="213"/>
      <c r="R338" s="213"/>
      <c r="S338" s="213"/>
      <c r="T338" s="213"/>
      <c r="U338" s="213"/>
      <c r="V338" s="213"/>
      <c r="W338" s="213"/>
      <c r="X338" s="213"/>
      <c r="Y338" s="213"/>
      <c r="Z338" s="213"/>
      <c r="AA338" s="213"/>
      <c r="AB338" s="213"/>
    </row>
    <row r="339" spans="1:28" ht="15" hidden="1" thickBot="1" x14ac:dyDescent="0.25">
      <c r="A339" s="213"/>
      <c r="B339" s="217"/>
      <c r="C339" s="213"/>
      <c r="D339" s="217"/>
      <c r="E339" s="213"/>
      <c r="F339" s="213"/>
      <c r="G339" s="213"/>
      <c r="H339" s="215"/>
      <c r="I339" s="215"/>
      <c r="J339" s="213"/>
      <c r="K339" s="216"/>
      <c r="L339" s="213"/>
      <c r="M339" s="213"/>
      <c r="N339" s="213"/>
      <c r="O339" s="213"/>
      <c r="P339" s="213"/>
      <c r="Q339" s="213"/>
      <c r="R339" s="213"/>
      <c r="S339" s="213"/>
      <c r="T339" s="213"/>
      <c r="U339" s="213"/>
      <c r="V339" s="213"/>
      <c r="W339" s="213"/>
      <c r="X339" s="213"/>
      <c r="Y339" s="213"/>
      <c r="Z339" s="213"/>
      <c r="AA339" s="213"/>
      <c r="AB339" s="213"/>
    </row>
    <row r="340" spans="1:28" ht="15" hidden="1" thickBot="1" x14ac:dyDescent="0.25">
      <c r="A340" s="213"/>
      <c r="B340" s="217"/>
      <c r="C340" s="213"/>
      <c r="D340" s="217"/>
      <c r="E340" s="213"/>
      <c r="F340" s="213"/>
      <c r="G340" s="213"/>
      <c r="H340" s="215"/>
      <c r="I340" s="215"/>
      <c r="J340" s="213"/>
      <c r="K340" s="216"/>
      <c r="L340" s="213"/>
      <c r="M340" s="213"/>
      <c r="N340" s="213"/>
      <c r="O340" s="213"/>
      <c r="P340" s="213"/>
      <c r="Q340" s="213"/>
      <c r="R340" s="213"/>
      <c r="S340" s="213"/>
      <c r="T340" s="213"/>
      <c r="U340" s="213"/>
      <c r="V340" s="213"/>
      <c r="W340" s="213"/>
      <c r="X340" s="213"/>
      <c r="Y340" s="213"/>
      <c r="Z340" s="213"/>
      <c r="AA340" s="213"/>
      <c r="AB340" s="213"/>
    </row>
    <row r="341" spans="1:28" ht="15" hidden="1" thickBot="1" x14ac:dyDescent="0.25">
      <c r="A341" s="213"/>
      <c r="B341" s="217"/>
      <c r="C341" s="213"/>
      <c r="D341" s="217"/>
      <c r="E341" s="213"/>
      <c r="F341" s="213"/>
      <c r="G341" s="213"/>
      <c r="H341" s="215"/>
      <c r="I341" s="215"/>
      <c r="J341" s="213"/>
      <c r="K341" s="216"/>
      <c r="L341" s="213"/>
      <c r="M341" s="213"/>
      <c r="N341" s="213"/>
      <c r="O341" s="213"/>
      <c r="P341" s="213"/>
      <c r="Q341" s="213"/>
      <c r="R341" s="213"/>
      <c r="S341" s="213"/>
      <c r="T341" s="213"/>
      <c r="U341" s="213"/>
      <c r="V341" s="213"/>
      <c r="W341" s="213"/>
      <c r="X341" s="213"/>
      <c r="Y341" s="213"/>
      <c r="Z341" s="213"/>
      <c r="AA341" s="213"/>
      <c r="AB341" s="213"/>
    </row>
    <row r="342" spans="1:28" ht="15" hidden="1" thickBot="1" x14ac:dyDescent="0.25">
      <c r="A342" s="213"/>
      <c r="B342" s="217"/>
      <c r="C342" s="213"/>
      <c r="D342" s="217"/>
      <c r="E342" s="213"/>
      <c r="F342" s="213"/>
      <c r="G342" s="213"/>
      <c r="H342" s="215"/>
      <c r="I342" s="215"/>
      <c r="J342" s="213"/>
      <c r="K342" s="216"/>
      <c r="L342" s="213"/>
      <c r="M342" s="213"/>
      <c r="N342" s="213"/>
      <c r="O342" s="213"/>
      <c r="P342" s="213"/>
      <c r="Q342" s="213"/>
      <c r="R342" s="213"/>
      <c r="S342" s="213"/>
      <c r="T342" s="213"/>
      <c r="U342" s="213"/>
      <c r="V342" s="213"/>
      <c r="W342" s="213"/>
      <c r="X342" s="213"/>
      <c r="Y342" s="213"/>
      <c r="Z342" s="213"/>
      <c r="AA342" s="213"/>
      <c r="AB342" s="213"/>
    </row>
    <row r="343" spans="1:28" ht="15" hidden="1" thickBot="1" x14ac:dyDescent="0.25">
      <c r="A343" s="213"/>
      <c r="B343" s="217"/>
      <c r="C343" s="213"/>
      <c r="D343" s="217"/>
      <c r="E343" s="213"/>
      <c r="F343" s="213"/>
      <c r="G343" s="213"/>
      <c r="H343" s="215"/>
      <c r="I343" s="215"/>
      <c r="J343" s="213"/>
      <c r="K343" s="216"/>
      <c r="L343" s="213"/>
      <c r="M343" s="213"/>
      <c r="N343" s="213"/>
      <c r="O343" s="213"/>
      <c r="P343" s="213"/>
      <c r="Q343" s="213"/>
      <c r="R343" s="213"/>
      <c r="S343" s="213"/>
      <c r="T343" s="213"/>
      <c r="U343" s="213"/>
      <c r="V343" s="213"/>
      <c r="W343" s="213"/>
      <c r="X343" s="213"/>
      <c r="Y343" s="213"/>
      <c r="Z343" s="213"/>
      <c r="AA343" s="213"/>
      <c r="AB343" s="213"/>
    </row>
    <row r="344" spans="1:28" ht="15" hidden="1" thickBot="1" x14ac:dyDescent="0.25">
      <c r="A344" s="213"/>
      <c r="B344" s="217"/>
      <c r="C344" s="213"/>
      <c r="D344" s="217"/>
      <c r="E344" s="213"/>
      <c r="F344" s="213"/>
      <c r="G344" s="213"/>
      <c r="H344" s="215"/>
      <c r="I344" s="215"/>
      <c r="J344" s="213"/>
      <c r="K344" s="216"/>
      <c r="L344" s="213"/>
      <c r="M344" s="213"/>
      <c r="N344" s="213"/>
      <c r="O344" s="213"/>
      <c r="P344" s="213"/>
      <c r="Q344" s="213"/>
      <c r="R344" s="213"/>
      <c r="S344" s="213"/>
      <c r="T344" s="213"/>
      <c r="U344" s="213"/>
      <c r="V344" s="213"/>
      <c r="W344" s="213"/>
      <c r="X344" s="213"/>
      <c r="Y344" s="213"/>
      <c r="Z344" s="213"/>
      <c r="AA344" s="213"/>
      <c r="AB344" s="213"/>
    </row>
    <row r="345" spans="1:28" ht="15" hidden="1" thickBot="1" x14ac:dyDescent="0.25">
      <c r="A345" s="213"/>
      <c r="B345" s="217"/>
      <c r="C345" s="213"/>
      <c r="D345" s="217"/>
      <c r="E345" s="213"/>
      <c r="F345" s="213"/>
      <c r="G345" s="213"/>
      <c r="H345" s="215"/>
      <c r="I345" s="215"/>
      <c r="J345" s="213"/>
      <c r="K345" s="216"/>
      <c r="L345" s="213"/>
      <c r="M345" s="213"/>
      <c r="N345" s="213"/>
      <c r="O345" s="213"/>
      <c r="P345" s="213"/>
      <c r="Q345" s="213"/>
      <c r="R345" s="213"/>
      <c r="S345" s="213"/>
      <c r="T345" s="213"/>
      <c r="U345" s="213"/>
      <c r="V345" s="213"/>
      <c r="W345" s="213"/>
      <c r="X345" s="213"/>
      <c r="Y345" s="213"/>
      <c r="Z345" s="213"/>
      <c r="AA345" s="213"/>
      <c r="AB345" s="213"/>
    </row>
    <row r="346" spans="1:28" ht="15" hidden="1" thickBot="1" x14ac:dyDescent="0.25">
      <c r="A346" s="213"/>
      <c r="B346" s="217"/>
      <c r="C346" s="213"/>
      <c r="D346" s="217"/>
      <c r="E346" s="213"/>
      <c r="F346" s="213"/>
      <c r="G346" s="213"/>
      <c r="H346" s="215"/>
      <c r="I346" s="215"/>
      <c r="J346" s="213"/>
      <c r="K346" s="216"/>
      <c r="L346" s="213"/>
      <c r="M346" s="213"/>
      <c r="N346" s="213"/>
      <c r="O346" s="213"/>
      <c r="P346" s="213"/>
      <c r="Q346" s="213"/>
      <c r="R346" s="213"/>
      <c r="S346" s="213"/>
      <c r="T346" s="213"/>
      <c r="U346" s="213"/>
      <c r="V346" s="213"/>
      <c r="W346" s="213"/>
      <c r="X346" s="213"/>
      <c r="Y346" s="213"/>
      <c r="Z346" s="213"/>
      <c r="AA346" s="213"/>
      <c r="AB346" s="213"/>
    </row>
    <row r="347" spans="1:28" ht="15" hidden="1" thickBot="1" x14ac:dyDescent="0.25">
      <c r="A347" s="213"/>
      <c r="B347" s="217"/>
      <c r="C347" s="213"/>
      <c r="D347" s="217"/>
      <c r="E347" s="213"/>
      <c r="F347" s="213"/>
      <c r="G347" s="213"/>
      <c r="H347" s="215"/>
      <c r="I347" s="215"/>
      <c r="J347" s="213"/>
      <c r="K347" s="216"/>
      <c r="L347" s="213"/>
      <c r="M347" s="213"/>
      <c r="N347" s="213"/>
      <c r="O347" s="213"/>
      <c r="P347" s="213"/>
      <c r="Q347" s="213"/>
      <c r="R347" s="213"/>
      <c r="S347" s="213"/>
      <c r="T347" s="213"/>
      <c r="U347" s="213"/>
      <c r="V347" s="213"/>
      <c r="W347" s="213"/>
      <c r="X347" s="213"/>
      <c r="Y347" s="213"/>
      <c r="Z347" s="213"/>
      <c r="AA347" s="213"/>
      <c r="AB347" s="213"/>
    </row>
    <row r="348" spans="1:28" ht="15" hidden="1" thickBot="1" x14ac:dyDescent="0.25">
      <c r="A348" s="213"/>
      <c r="B348" s="217"/>
      <c r="C348" s="213"/>
      <c r="D348" s="217"/>
      <c r="E348" s="213"/>
      <c r="F348" s="213"/>
      <c r="G348" s="213"/>
      <c r="H348" s="215"/>
      <c r="I348" s="215"/>
      <c r="J348" s="213"/>
      <c r="K348" s="216"/>
      <c r="L348" s="213"/>
      <c r="M348" s="213"/>
      <c r="N348" s="213"/>
      <c r="O348" s="213"/>
      <c r="P348" s="213"/>
      <c r="Q348" s="213"/>
      <c r="R348" s="213"/>
      <c r="S348" s="213"/>
      <c r="T348" s="213"/>
      <c r="U348" s="213"/>
      <c r="V348" s="213"/>
      <c r="W348" s="213"/>
      <c r="X348" s="213"/>
      <c r="Y348" s="213"/>
      <c r="Z348" s="213"/>
      <c r="AA348" s="213"/>
      <c r="AB348" s="213"/>
    </row>
    <row r="349" spans="1:28" ht="15" hidden="1" thickBot="1" x14ac:dyDescent="0.25">
      <c r="A349" s="213"/>
      <c r="B349" s="217"/>
      <c r="C349" s="213"/>
      <c r="D349" s="217"/>
      <c r="E349" s="213"/>
      <c r="F349" s="213"/>
      <c r="G349" s="213"/>
      <c r="H349" s="215"/>
      <c r="I349" s="215"/>
      <c r="J349" s="213"/>
      <c r="K349" s="216"/>
      <c r="L349" s="213"/>
      <c r="M349" s="213"/>
      <c r="N349" s="213"/>
      <c r="O349" s="213"/>
      <c r="P349" s="213"/>
      <c r="Q349" s="213"/>
      <c r="R349" s="213"/>
      <c r="S349" s="213"/>
      <c r="T349" s="213"/>
      <c r="U349" s="213"/>
      <c r="V349" s="213"/>
      <c r="W349" s="213"/>
      <c r="X349" s="213"/>
      <c r="Y349" s="213"/>
      <c r="Z349" s="213"/>
      <c r="AA349" s="213"/>
      <c r="AB349" s="213"/>
    </row>
    <row r="350" spans="1:28" ht="15" hidden="1" thickBot="1" x14ac:dyDescent="0.25">
      <c r="A350" s="213"/>
      <c r="B350" s="217"/>
      <c r="C350" s="213"/>
      <c r="D350" s="217"/>
      <c r="E350" s="213"/>
      <c r="F350" s="213"/>
      <c r="G350" s="213"/>
      <c r="H350" s="215"/>
      <c r="I350" s="215"/>
      <c r="J350" s="213"/>
      <c r="K350" s="216"/>
      <c r="L350" s="213"/>
      <c r="M350" s="213"/>
      <c r="N350" s="213"/>
      <c r="O350" s="213"/>
      <c r="P350" s="213"/>
      <c r="Q350" s="213"/>
      <c r="R350" s="213"/>
      <c r="S350" s="213"/>
      <c r="T350" s="213"/>
      <c r="U350" s="213"/>
      <c r="V350" s="213"/>
      <c r="W350" s="213"/>
      <c r="X350" s="213"/>
      <c r="Y350" s="213"/>
      <c r="Z350" s="213"/>
      <c r="AA350" s="213"/>
      <c r="AB350" s="213"/>
    </row>
    <row r="351" spans="1:28" ht="15" hidden="1" thickBot="1" x14ac:dyDescent="0.25">
      <c r="A351" s="213"/>
      <c r="B351" s="217"/>
      <c r="C351" s="213"/>
      <c r="D351" s="217"/>
      <c r="E351" s="213"/>
      <c r="F351" s="213"/>
      <c r="G351" s="213"/>
      <c r="H351" s="215"/>
      <c r="I351" s="215"/>
      <c r="J351" s="213"/>
      <c r="K351" s="216"/>
      <c r="L351" s="213"/>
      <c r="M351" s="213"/>
      <c r="N351" s="213"/>
      <c r="O351" s="213"/>
      <c r="P351" s="213"/>
      <c r="Q351" s="213"/>
      <c r="R351" s="213"/>
      <c r="S351" s="213"/>
      <c r="T351" s="213"/>
      <c r="U351" s="213"/>
      <c r="V351" s="213"/>
      <c r="W351" s="213"/>
      <c r="X351" s="213"/>
      <c r="Y351" s="213"/>
      <c r="Z351" s="213"/>
      <c r="AA351" s="213"/>
      <c r="AB351" s="213"/>
    </row>
    <row r="352" spans="1:28" ht="15" hidden="1" thickBot="1" x14ac:dyDescent="0.25">
      <c r="A352" s="213"/>
      <c r="B352" s="217"/>
      <c r="C352" s="213"/>
      <c r="D352" s="217"/>
      <c r="E352" s="213"/>
      <c r="F352" s="213"/>
      <c r="G352" s="213"/>
      <c r="H352" s="215"/>
      <c r="I352" s="215"/>
      <c r="J352" s="213"/>
      <c r="K352" s="216"/>
      <c r="L352" s="213"/>
      <c r="M352" s="213"/>
      <c r="N352" s="213"/>
      <c r="O352" s="213"/>
      <c r="P352" s="213"/>
      <c r="Q352" s="213"/>
      <c r="R352" s="213"/>
      <c r="S352" s="213"/>
      <c r="T352" s="213"/>
      <c r="U352" s="213"/>
      <c r="V352" s="213"/>
      <c r="W352" s="213"/>
      <c r="X352" s="213"/>
      <c r="Y352" s="213"/>
      <c r="Z352" s="213"/>
      <c r="AA352" s="213"/>
      <c r="AB352" s="213"/>
    </row>
    <row r="353" spans="1:28" ht="15" hidden="1" thickBot="1" x14ac:dyDescent="0.25">
      <c r="A353" s="213"/>
      <c r="B353" s="217"/>
      <c r="C353" s="213"/>
      <c r="D353" s="217"/>
      <c r="E353" s="213"/>
      <c r="F353" s="213"/>
      <c r="G353" s="213"/>
      <c r="H353" s="215"/>
      <c r="I353" s="215"/>
      <c r="J353" s="213"/>
      <c r="K353" s="216"/>
      <c r="L353" s="213"/>
      <c r="M353" s="213"/>
      <c r="N353" s="213"/>
      <c r="O353" s="213"/>
      <c r="P353" s="213"/>
      <c r="Q353" s="213"/>
      <c r="R353" s="213"/>
      <c r="S353" s="213"/>
      <c r="T353" s="213"/>
      <c r="U353" s="213"/>
      <c r="V353" s="213"/>
      <c r="W353" s="213"/>
      <c r="X353" s="213"/>
      <c r="Y353" s="213"/>
      <c r="Z353" s="213"/>
      <c r="AA353" s="213"/>
      <c r="AB353" s="213"/>
    </row>
    <row r="354" spans="1:28" ht="15" hidden="1" thickBot="1" x14ac:dyDescent="0.25">
      <c r="A354" s="213"/>
      <c r="B354" s="217"/>
      <c r="C354" s="213"/>
      <c r="D354" s="217"/>
      <c r="E354" s="213"/>
      <c r="F354" s="213"/>
      <c r="G354" s="213"/>
      <c r="H354" s="215"/>
      <c r="I354" s="215"/>
      <c r="J354" s="213"/>
      <c r="K354" s="216"/>
      <c r="L354" s="213"/>
      <c r="M354" s="213"/>
      <c r="N354" s="213"/>
      <c r="O354" s="213"/>
      <c r="P354" s="213"/>
      <c r="Q354" s="213"/>
      <c r="R354" s="213"/>
      <c r="S354" s="213"/>
      <c r="T354" s="213"/>
      <c r="U354" s="213"/>
      <c r="V354" s="213"/>
      <c r="W354" s="213"/>
      <c r="X354" s="213"/>
      <c r="Y354" s="213"/>
      <c r="Z354" s="213"/>
      <c r="AA354" s="213"/>
      <c r="AB354" s="213"/>
    </row>
    <row r="355" spans="1:28" ht="15" hidden="1" thickBot="1" x14ac:dyDescent="0.25">
      <c r="A355" s="213"/>
      <c r="B355" s="217"/>
      <c r="C355" s="213"/>
      <c r="D355" s="217"/>
      <c r="E355" s="213"/>
      <c r="F355" s="213"/>
      <c r="G355" s="213"/>
      <c r="H355" s="215"/>
      <c r="I355" s="215"/>
      <c r="J355" s="213"/>
      <c r="K355" s="216"/>
      <c r="L355" s="213"/>
      <c r="M355" s="213"/>
      <c r="N355" s="213"/>
      <c r="O355" s="213"/>
      <c r="P355" s="213"/>
      <c r="Q355" s="213"/>
      <c r="R355" s="213"/>
      <c r="S355" s="213"/>
      <c r="T355" s="213"/>
      <c r="U355" s="213"/>
      <c r="V355" s="213"/>
      <c r="W355" s="213"/>
      <c r="X355" s="213"/>
      <c r="Y355" s="213"/>
      <c r="Z355" s="213"/>
      <c r="AA355" s="213"/>
      <c r="AB355" s="213"/>
    </row>
    <row r="356" spans="1:28" ht="15" hidden="1" thickBot="1" x14ac:dyDescent="0.25">
      <c r="A356" s="213"/>
      <c r="B356" s="217"/>
      <c r="C356" s="213"/>
      <c r="D356" s="217"/>
      <c r="E356" s="213"/>
      <c r="F356" s="213"/>
      <c r="G356" s="213"/>
      <c r="H356" s="215"/>
      <c r="I356" s="215"/>
      <c r="J356" s="213"/>
      <c r="K356" s="216"/>
      <c r="L356" s="213"/>
      <c r="M356" s="213"/>
      <c r="N356" s="213"/>
      <c r="O356" s="213"/>
      <c r="P356" s="213"/>
      <c r="Q356" s="213"/>
      <c r="R356" s="213"/>
      <c r="S356" s="213"/>
      <c r="T356" s="213"/>
      <c r="U356" s="213"/>
      <c r="V356" s="213"/>
      <c r="W356" s="213"/>
      <c r="X356" s="213"/>
      <c r="Y356" s="213"/>
      <c r="Z356" s="213"/>
      <c r="AA356" s="213"/>
      <c r="AB356" s="213"/>
    </row>
    <row r="357" spans="1:28" ht="15" hidden="1" thickBot="1" x14ac:dyDescent="0.25">
      <c r="A357" s="213"/>
      <c r="B357" s="217"/>
      <c r="C357" s="213"/>
      <c r="D357" s="217"/>
      <c r="E357" s="213"/>
      <c r="F357" s="213"/>
      <c r="G357" s="213"/>
      <c r="H357" s="215"/>
      <c r="I357" s="215"/>
      <c r="J357" s="213"/>
      <c r="K357" s="216"/>
      <c r="L357" s="213"/>
      <c r="M357" s="213"/>
      <c r="N357" s="213"/>
      <c r="O357" s="213"/>
      <c r="P357" s="213"/>
      <c r="Q357" s="213"/>
      <c r="R357" s="213"/>
      <c r="S357" s="213"/>
      <c r="T357" s="213"/>
      <c r="U357" s="213"/>
      <c r="V357" s="213"/>
      <c r="W357" s="213"/>
      <c r="X357" s="213"/>
      <c r="Y357" s="213"/>
      <c r="Z357" s="213"/>
      <c r="AA357" s="213"/>
      <c r="AB357" s="213"/>
    </row>
    <row r="358" spans="1:28" ht="15" hidden="1" thickBot="1" x14ac:dyDescent="0.25">
      <c r="A358" s="213"/>
      <c r="B358" s="217"/>
      <c r="C358" s="213"/>
      <c r="D358" s="217"/>
      <c r="E358" s="213"/>
      <c r="F358" s="213"/>
      <c r="G358" s="213"/>
      <c r="H358" s="215"/>
      <c r="I358" s="215"/>
      <c r="J358" s="213"/>
      <c r="K358" s="216"/>
      <c r="L358" s="213"/>
      <c r="M358" s="213"/>
      <c r="N358" s="213"/>
      <c r="O358" s="213"/>
      <c r="P358" s="213"/>
      <c r="Q358" s="213"/>
      <c r="R358" s="213"/>
      <c r="S358" s="213"/>
      <c r="T358" s="213"/>
      <c r="U358" s="213"/>
      <c r="V358" s="213"/>
      <c r="W358" s="213"/>
      <c r="X358" s="213"/>
      <c r="Y358" s="213"/>
      <c r="Z358" s="213"/>
      <c r="AA358" s="213"/>
      <c r="AB358" s="213"/>
    </row>
    <row r="359" spans="1:28" ht="15" hidden="1" thickBot="1" x14ac:dyDescent="0.25">
      <c r="A359" s="213"/>
      <c r="B359" s="217"/>
      <c r="C359" s="213"/>
      <c r="D359" s="217"/>
      <c r="E359" s="213"/>
      <c r="F359" s="213"/>
      <c r="G359" s="213"/>
      <c r="H359" s="215"/>
      <c r="I359" s="215"/>
      <c r="J359" s="213"/>
      <c r="K359" s="216"/>
      <c r="L359" s="213"/>
      <c r="M359" s="213"/>
      <c r="N359" s="213"/>
      <c r="O359" s="213"/>
      <c r="P359" s="213"/>
      <c r="Q359" s="213"/>
      <c r="R359" s="213"/>
      <c r="S359" s="213"/>
      <c r="T359" s="213"/>
      <c r="U359" s="213"/>
      <c r="V359" s="213"/>
      <c r="W359" s="213"/>
      <c r="X359" s="213"/>
      <c r="Y359" s="213"/>
      <c r="Z359" s="213"/>
      <c r="AA359" s="213"/>
      <c r="AB359" s="213"/>
    </row>
    <row r="360" spans="1:28" ht="15" hidden="1" thickBot="1" x14ac:dyDescent="0.25">
      <c r="A360" s="213"/>
      <c r="B360" s="217"/>
      <c r="C360" s="213"/>
      <c r="D360" s="217"/>
      <c r="E360" s="213"/>
      <c r="F360" s="213"/>
      <c r="G360" s="213"/>
      <c r="H360" s="215"/>
      <c r="I360" s="215"/>
      <c r="J360" s="213"/>
      <c r="K360" s="216"/>
      <c r="L360" s="213"/>
      <c r="M360" s="213"/>
      <c r="N360" s="213"/>
      <c r="O360" s="213"/>
      <c r="P360" s="213"/>
      <c r="Q360" s="213"/>
      <c r="R360" s="213"/>
      <c r="S360" s="213"/>
      <c r="T360" s="213"/>
      <c r="U360" s="213"/>
      <c r="V360" s="213"/>
      <c r="W360" s="213"/>
      <c r="X360" s="213"/>
      <c r="Y360" s="213"/>
      <c r="Z360" s="213"/>
      <c r="AA360" s="213"/>
      <c r="AB360" s="213"/>
    </row>
    <row r="361" spans="1:28" ht="15" hidden="1" thickBot="1" x14ac:dyDescent="0.25">
      <c r="A361" s="213"/>
      <c r="B361" s="217"/>
      <c r="C361" s="213"/>
      <c r="D361" s="217"/>
      <c r="E361" s="213"/>
      <c r="F361" s="213"/>
      <c r="G361" s="213"/>
      <c r="H361" s="215"/>
      <c r="I361" s="215"/>
      <c r="J361" s="213"/>
      <c r="K361" s="216"/>
      <c r="L361" s="213"/>
      <c r="M361" s="213"/>
      <c r="N361" s="213"/>
      <c r="O361" s="213"/>
      <c r="P361" s="213"/>
      <c r="Q361" s="213"/>
      <c r="R361" s="213"/>
      <c r="S361" s="213"/>
      <c r="T361" s="213"/>
      <c r="U361" s="213"/>
      <c r="V361" s="213"/>
      <c r="W361" s="213"/>
      <c r="X361" s="213"/>
      <c r="Y361" s="213"/>
      <c r="Z361" s="213"/>
      <c r="AA361" s="213"/>
      <c r="AB361" s="213"/>
    </row>
    <row r="362" spans="1:28" ht="15" hidden="1" thickBot="1" x14ac:dyDescent="0.25">
      <c r="A362" s="213"/>
      <c r="B362" s="217"/>
      <c r="C362" s="213"/>
      <c r="D362" s="217"/>
      <c r="E362" s="213"/>
      <c r="F362" s="213"/>
      <c r="G362" s="213"/>
      <c r="H362" s="215"/>
      <c r="I362" s="215"/>
      <c r="J362" s="213"/>
      <c r="K362" s="216"/>
      <c r="L362" s="213"/>
      <c r="M362" s="213"/>
      <c r="N362" s="213"/>
      <c r="O362" s="213"/>
      <c r="P362" s="213"/>
      <c r="Q362" s="213"/>
      <c r="R362" s="213"/>
      <c r="S362" s="213"/>
      <c r="T362" s="213"/>
      <c r="U362" s="213"/>
      <c r="V362" s="213"/>
      <c r="W362" s="213"/>
      <c r="X362" s="213"/>
      <c r="Y362" s="213"/>
      <c r="Z362" s="213"/>
      <c r="AA362" s="213"/>
      <c r="AB362" s="213"/>
    </row>
    <row r="363" spans="1:28" ht="15" hidden="1" thickBot="1" x14ac:dyDescent="0.25">
      <c r="A363" s="213"/>
      <c r="B363" s="217"/>
      <c r="C363" s="213"/>
      <c r="D363" s="217"/>
      <c r="E363" s="213"/>
      <c r="F363" s="213"/>
      <c r="G363" s="213"/>
      <c r="H363" s="215"/>
      <c r="I363" s="215"/>
      <c r="J363" s="213"/>
      <c r="K363" s="216"/>
      <c r="L363" s="213"/>
      <c r="M363" s="213"/>
      <c r="N363" s="213"/>
      <c r="O363" s="213"/>
      <c r="P363" s="213"/>
      <c r="Q363" s="213"/>
      <c r="R363" s="213"/>
      <c r="S363" s="213"/>
      <c r="T363" s="213"/>
      <c r="U363" s="213"/>
      <c r="V363" s="213"/>
      <c r="W363" s="213"/>
      <c r="X363" s="213"/>
      <c r="Y363" s="213"/>
      <c r="Z363" s="213"/>
      <c r="AA363" s="213"/>
      <c r="AB363" s="213"/>
    </row>
    <row r="364" spans="1:28" ht="15" hidden="1" thickBot="1" x14ac:dyDescent="0.25">
      <c r="A364" s="213"/>
      <c r="B364" s="217"/>
      <c r="C364" s="213"/>
      <c r="D364" s="217"/>
      <c r="E364" s="213"/>
      <c r="F364" s="213"/>
      <c r="G364" s="213"/>
      <c r="H364" s="215"/>
      <c r="I364" s="215"/>
      <c r="J364" s="213"/>
      <c r="K364" s="216"/>
      <c r="L364" s="213"/>
      <c r="M364" s="213"/>
      <c r="N364" s="213"/>
      <c r="O364" s="213"/>
      <c r="P364" s="213"/>
      <c r="Q364" s="213"/>
      <c r="R364" s="213"/>
      <c r="S364" s="213"/>
      <c r="T364" s="213"/>
      <c r="U364" s="213"/>
      <c r="V364" s="213"/>
      <c r="W364" s="213"/>
      <c r="X364" s="213"/>
      <c r="Y364" s="213"/>
      <c r="Z364" s="213"/>
      <c r="AA364" s="213"/>
      <c r="AB364" s="213"/>
    </row>
    <row r="365" spans="1:28" ht="15" hidden="1" thickBot="1" x14ac:dyDescent="0.25">
      <c r="A365" s="213"/>
      <c r="B365" s="217"/>
      <c r="C365" s="213"/>
      <c r="D365" s="217"/>
      <c r="E365" s="213"/>
      <c r="F365" s="213"/>
      <c r="G365" s="213"/>
      <c r="H365" s="215"/>
      <c r="I365" s="215"/>
      <c r="J365" s="213"/>
      <c r="K365" s="216"/>
      <c r="L365" s="213"/>
      <c r="M365" s="213"/>
      <c r="N365" s="213"/>
      <c r="O365" s="213"/>
      <c r="P365" s="213"/>
      <c r="Q365" s="213"/>
      <c r="R365" s="213"/>
      <c r="S365" s="213"/>
      <c r="T365" s="213"/>
      <c r="U365" s="213"/>
      <c r="V365" s="213"/>
      <c r="W365" s="213"/>
      <c r="X365" s="213"/>
      <c r="Y365" s="213"/>
      <c r="Z365" s="213"/>
      <c r="AA365" s="213"/>
      <c r="AB365" s="213"/>
    </row>
    <row r="366" spans="1:28" ht="15" hidden="1" thickBot="1" x14ac:dyDescent="0.25">
      <c r="A366" s="213"/>
      <c r="B366" s="217"/>
      <c r="C366" s="213"/>
      <c r="D366" s="217"/>
      <c r="E366" s="213"/>
      <c r="F366" s="213"/>
      <c r="G366" s="213"/>
      <c r="H366" s="215"/>
      <c r="I366" s="215"/>
      <c r="J366" s="213"/>
      <c r="K366" s="216"/>
      <c r="L366" s="213"/>
      <c r="M366" s="213"/>
      <c r="N366" s="213"/>
      <c r="O366" s="213"/>
      <c r="P366" s="213"/>
      <c r="Q366" s="213"/>
      <c r="R366" s="213"/>
      <c r="S366" s="213"/>
      <c r="T366" s="213"/>
      <c r="U366" s="213"/>
      <c r="V366" s="213"/>
      <c r="W366" s="213"/>
      <c r="X366" s="213"/>
      <c r="Y366" s="213"/>
      <c r="Z366" s="213"/>
      <c r="AA366" s="213"/>
      <c r="AB366" s="213"/>
    </row>
    <row r="367" spans="1:28" ht="15" hidden="1" thickBot="1" x14ac:dyDescent="0.25">
      <c r="A367" s="213"/>
      <c r="B367" s="217"/>
      <c r="C367" s="213"/>
      <c r="D367" s="217"/>
      <c r="E367" s="213"/>
      <c r="F367" s="213"/>
      <c r="G367" s="213"/>
      <c r="H367" s="215"/>
      <c r="I367" s="215"/>
      <c r="J367" s="213"/>
      <c r="K367" s="216"/>
      <c r="L367" s="213"/>
      <c r="M367" s="213"/>
      <c r="N367" s="213"/>
      <c r="O367" s="213"/>
      <c r="P367" s="213"/>
      <c r="Q367" s="213"/>
      <c r="R367" s="213"/>
      <c r="S367" s="213"/>
      <c r="T367" s="213"/>
      <c r="U367" s="213"/>
      <c r="V367" s="213"/>
      <c r="W367" s="213"/>
      <c r="X367" s="213"/>
      <c r="Y367" s="213"/>
      <c r="Z367" s="213"/>
      <c r="AA367" s="213"/>
      <c r="AB367" s="213"/>
    </row>
    <row r="368" spans="1:28" ht="15" hidden="1" thickBot="1" x14ac:dyDescent="0.25">
      <c r="A368" s="213"/>
      <c r="B368" s="217"/>
      <c r="C368" s="213"/>
      <c r="D368" s="217"/>
      <c r="E368" s="213"/>
      <c r="F368" s="213"/>
      <c r="G368" s="213"/>
      <c r="H368" s="215"/>
      <c r="I368" s="215"/>
      <c r="J368" s="213"/>
      <c r="K368" s="216"/>
      <c r="L368" s="213"/>
      <c r="M368" s="213"/>
      <c r="N368" s="213"/>
      <c r="O368" s="213"/>
      <c r="P368" s="213"/>
      <c r="Q368" s="213"/>
      <c r="R368" s="213"/>
      <c r="S368" s="213"/>
      <c r="T368" s="213"/>
      <c r="U368" s="213"/>
      <c r="V368" s="213"/>
      <c r="W368" s="213"/>
      <c r="X368" s="213"/>
      <c r="Y368" s="213"/>
      <c r="Z368" s="213"/>
      <c r="AA368" s="213"/>
      <c r="AB368" s="213"/>
    </row>
    <row r="369" spans="1:28" ht="15" hidden="1" thickBot="1" x14ac:dyDescent="0.25">
      <c r="A369" s="213"/>
      <c r="B369" s="217"/>
      <c r="C369" s="213"/>
      <c r="D369" s="217"/>
      <c r="E369" s="213"/>
      <c r="F369" s="213"/>
      <c r="G369" s="213"/>
      <c r="H369" s="215"/>
      <c r="I369" s="215"/>
      <c r="J369" s="213"/>
      <c r="K369" s="216"/>
      <c r="L369" s="213"/>
      <c r="M369" s="213"/>
      <c r="N369" s="213"/>
      <c r="O369" s="213"/>
      <c r="P369" s="213"/>
      <c r="Q369" s="213"/>
      <c r="R369" s="213"/>
      <c r="S369" s="213"/>
      <c r="T369" s="213"/>
      <c r="U369" s="213"/>
      <c r="V369" s="213"/>
      <c r="W369" s="213"/>
      <c r="X369" s="213"/>
      <c r="Y369" s="213"/>
      <c r="Z369" s="213"/>
      <c r="AA369" s="213"/>
      <c r="AB369" s="213"/>
    </row>
    <row r="370" spans="1:28" ht="15" hidden="1" thickBot="1" x14ac:dyDescent="0.25">
      <c r="A370" s="213"/>
      <c r="B370" s="217"/>
      <c r="C370" s="213"/>
      <c r="D370" s="217"/>
      <c r="E370" s="213"/>
      <c r="F370" s="213"/>
      <c r="G370" s="213"/>
      <c r="H370" s="215"/>
      <c r="I370" s="215"/>
      <c r="J370" s="213"/>
      <c r="K370" s="216"/>
      <c r="L370" s="213"/>
      <c r="M370" s="213"/>
      <c r="N370" s="213"/>
      <c r="O370" s="213"/>
      <c r="P370" s="213"/>
      <c r="Q370" s="213"/>
      <c r="R370" s="213"/>
      <c r="S370" s="213"/>
      <c r="T370" s="213"/>
      <c r="U370" s="213"/>
      <c r="V370" s="213"/>
      <c r="W370" s="213"/>
      <c r="X370" s="213"/>
      <c r="Y370" s="213"/>
      <c r="Z370" s="213"/>
      <c r="AA370" s="213"/>
      <c r="AB370" s="213"/>
    </row>
    <row r="371" spans="1:28" ht="15" hidden="1" thickBot="1" x14ac:dyDescent="0.25">
      <c r="A371" s="213"/>
      <c r="B371" s="217"/>
      <c r="C371" s="213"/>
      <c r="D371" s="217"/>
      <c r="E371" s="213"/>
      <c r="F371" s="213"/>
      <c r="G371" s="213"/>
      <c r="H371" s="215"/>
      <c r="I371" s="215"/>
      <c r="J371" s="213"/>
      <c r="K371" s="216"/>
      <c r="L371" s="213"/>
      <c r="M371" s="213"/>
      <c r="N371" s="213"/>
      <c r="O371" s="213"/>
      <c r="P371" s="213"/>
      <c r="Q371" s="213"/>
      <c r="R371" s="213"/>
      <c r="S371" s="213"/>
      <c r="T371" s="213"/>
      <c r="U371" s="213"/>
      <c r="V371" s="213"/>
      <c r="W371" s="213"/>
      <c r="X371" s="213"/>
      <c r="Y371" s="213"/>
      <c r="Z371" s="213"/>
      <c r="AA371" s="213"/>
      <c r="AB371" s="213"/>
    </row>
    <row r="372" spans="1:28" ht="15" hidden="1" thickBot="1" x14ac:dyDescent="0.25">
      <c r="A372" s="213"/>
      <c r="B372" s="217"/>
      <c r="C372" s="213"/>
      <c r="D372" s="217"/>
      <c r="E372" s="213"/>
      <c r="F372" s="213"/>
      <c r="G372" s="213"/>
      <c r="H372" s="215"/>
      <c r="I372" s="215"/>
      <c r="J372" s="213"/>
      <c r="K372" s="216"/>
      <c r="L372" s="213"/>
      <c r="M372" s="213"/>
      <c r="N372" s="213"/>
      <c r="O372" s="213"/>
      <c r="P372" s="213"/>
      <c r="Q372" s="213"/>
      <c r="R372" s="213"/>
      <c r="S372" s="213"/>
      <c r="T372" s="213"/>
      <c r="U372" s="213"/>
      <c r="V372" s="213"/>
      <c r="W372" s="213"/>
      <c r="X372" s="213"/>
      <c r="Y372" s="213"/>
      <c r="Z372" s="213"/>
      <c r="AA372" s="213"/>
      <c r="AB372" s="213"/>
    </row>
    <row r="373" spans="1:28" ht="15" hidden="1" thickBot="1" x14ac:dyDescent="0.25">
      <c r="A373" s="213"/>
      <c r="B373" s="217"/>
      <c r="C373" s="213"/>
      <c r="D373" s="217"/>
      <c r="E373" s="213"/>
      <c r="F373" s="213"/>
      <c r="G373" s="213"/>
      <c r="H373" s="215"/>
      <c r="I373" s="215"/>
      <c r="J373" s="213"/>
      <c r="K373" s="216"/>
      <c r="L373" s="213"/>
      <c r="M373" s="213"/>
      <c r="N373" s="213"/>
      <c r="O373" s="213"/>
      <c r="P373" s="213"/>
      <c r="Q373" s="213"/>
      <c r="R373" s="213"/>
      <c r="S373" s="213"/>
      <c r="T373" s="213"/>
      <c r="U373" s="213"/>
      <c r="V373" s="213"/>
      <c r="W373" s="213"/>
      <c r="X373" s="213"/>
      <c r="Y373" s="213"/>
      <c r="Z373" s="213"/>
      <c r="AA373" s="213"/>
      <c r="AB373" s="213"/>
    </row>
    <row r="374" spans="1:28" ht="15" hidden="1" thickBot="1" x14ac:dyDescent="0.25">
      <c r="A374" s="213"/>
      <c r="B374" s="217"/>
      <c r="C374" s="213"/>
      <c r="D374" s="217"/>
      <c r="E374" s="213"/>
      <c r="F374" s="213"/>
      <c r="G374" s="213"/>
      <c r="H374" s="215"/>
      <c r="I374" s="215"/>
      <c r="J374" s="213"/>
      <c r="K374" s="216"/>
      <c r="L374" s="213"/>
      <c r="M374" s="213"/>
      <c r="N374" s="213"/>
      <c r="O374" s="213"/>
      <c r="P374" s="213"/>
      <c r="Q374" s="213"/>
      <c r="R374" s="213"/>
      <c r="S374" s="213"/>
      <c r="T374" s="213"/>
      <c r="U374" s="213"/>
      <c r="V374" s="213"/>
      <c r="W374" s="213"/>
      <c r="X374" s="213"/>
      <c r="Y374" s="213"/>
      <c r="Z374" s="213"/>
      <c r="AA374" s="213"/>
      <c r="AB374" s="213"/>
    </row>
    <row r="375" spans="1:28" ht="15" hidden="1" thickBot="1" x14ac:dyDescent="0.25">
      <c r="A375" s="213"/>
      <c r="B375" s="217"/>
      <c r="C375" s="213"/>
      <c r="D375" s="217"/>
      <c r="E375" s="213"/>
      <c r="F375" s="213"/>
      <c r="G375" s="213"/>
      <c r="H375" s="215"/>
      <c r="I375" s="215"/>
      <c r="J375" s="213"/>
      <c r="K375" s="216"/>
      <c r="L375" s="213"/>
      <c r="M375" s="213"/>
      <c r="N375" s="213"/>
      <c r="O375" s="213"/>
      <c r="P375" s="213"/>
      <c r="Q375" s="213"/>
      <c r="R375" s="213"/>
      <c r="S375" s="213"/>
      <c r="T375" s="213"/>
      <c r="U375" s="213"/>
      <c r="V375" s="213"/>
      <c r="W375" s="213"/>
      <c r="X375" s="213"/>
      <c r="Y375" s="213"/>
      <c r="Z375" s="213"/>
      <c r="AA375" s="213"/>
      <c r="AB375" s="213"/>
    </row>
    <row r="376" spans="1:28" ht="15" hidden="1" thickBot="1" x14ac:dyDescent="0.25">
      <c r="A376" s="213"/>
      <c r="B376" s="217"/>
      <c r="C376" s="213"/>
      <c r="D376" s="217"/>
      <c r="E376" s="213"/>
      <c r="F376" s="213"/>
      <c r="G376" s="213"/>
      <c r="H376" s="215"/>
      <c r="I376" s="215"/>
      <c r="J376" s="213"/>
      <c r="K376" s="216"/>
      <c r="L376" s="213"/>
      <c r="M376" s="213"/>
      <c r="N376" s="213"/>
      <c r="O376" s="213"/>
      <c r="P376" s="213"/>
      <c r="Q376" s="213"/>
      <c r="R376" s="213"/>
      <c r="S376" s="213"/>
      <c r="T376" s="213"/>
      <c r="U376" s="213"/>
      <c r="V376" s="213"/>
      <c r="W376" s="213"/>
      <c r="X376" s="213"/>
      <c r="Y376" s="213"/>
      <c r="Z376" s="213"/>
      <c r="AA376" s="213"/>
      <c r="AB376" s="213"/>
    </row>
    <row r="377" spans="1:28" ht="15" hidden="1" thickBot="1" x14ac:dyDescent="0.25">
      <c r="A377" s="213"/>
      <c r="B377" s="217"/>
      <c r="C377" s="213"/>
      <c r="D377" s="217"/>
      <c r="E377" s="213"/>
      <c r="F377" s="213"/>
      <c r="G377" s="213"/>
      <c r="H377" s="215"/>
      <c r="I377" s="215"/>
      <c r="J377" s="213"/>
      <c r="K377" s="216"/>
      <c r="L377" s="213"/>
      <c r="M377" s="213"/>
      <c r="N377" s="213"/>
      <c r="O377" s="213"/>
      <c r="P377" s="213"/>
      <c r="Q377" s="213"/>
      <c r="R377" s="213"/>
      <c r="S377" s="213"/>
      <c r="T377" s="213"/>
      <c r="U377" s="213"/>
      <c r="V377" s="213"/>
      <c r="W377" s="213"/>
      <c r="X377" s="213"/>
      <c r="Y377" s="213"/>
      <c r="Z377" s="213"/>
      <c r="AA377" s="213"/>
      <c r="AB377" s="213"/>
    </row>
    <row r="378" spans="1:28" ht="15" hidden="1" thickBot="1" x14ac:dyDescent="0.25">
      <c r="A378" s="213"/>
      <c r="B378" s="217"/>
      <c r="C378" s="213"/>
      <c r="D378" s="217"/>
      <c r="E378" s="213"/>
      <c r="F378" s="213"/>
      <c r="G378" s="213"/>
      <c r="H378" s="215"/>
      <c r="I378" s="215"/>
      <c r="J378" s="213"/>
      <c r="K378" s="216"/>
      <c r="L378" s="213"/>
      <c r="M378" s="213"/>
      <c r="N378" s="213"/>
      <c r="O378" s="213"/>
      <c r="P378" s="213"/>
      <c r="Q378" s="213"/>
      <c r="R378" s="213"/>
      <c r="S378" s="213"/>
      <c r="T378" s="213"/>
      <c r="U378" s="213"/>
      <c r="V378" s="213"/>
      <c r="W378" s="213"/>
      <c r="X378" s="213"/>
      <c r="Y378" s="213"/>
      <c r="Z378" s="213"/>
      <c r="AA378" s="213"/>
      <c r="AB378" s="213"/>
    </row>
    <row r="379" spans="1:28" ht="15" hidden="1" thickBot="1" x14ac:dyDescent="0.25">
      <c r="A379" s="213"/>
      <c r="B379" s="217"/>
      <c r="C379" s="213"/>
      <c r="D379" s="217"/>
      <c r="E379" s="213"/>
      <c r="F379" s="213"/>
      <c r="G379" s="213"/>
      <c r="H379" s="215"/>
      <c r="I379" s="215"/>
      <c r="J379" s="213"/>
      <c r="K379" s="216"/>
      <c r="L379" s="213"/>
      <c r="M379" s="213"/>
      <c r="N379" s="213"/>
      <c r="O379" s="213"/>
      <c r="P379" s="213"/>
      <c r="Q379" s="213"/>
      <c r="R379" s="213"/>
      <c r="S379" s="213"/>
      <c r="T379" s="213"/>
      <c r="U379" s="213"/>
      <c r="V379" s="213"/>
      <c r="W379" s="213"/>
      <c r="X379" s="213"/>
      <c r="Y379" s="213"/>
      <c r="Z379" s="213"/>
      <c r="AA379" s="213"/>
      <c r="AB379" s="213"/>
    </row>
    <row r="380" spans="1:28" ht="15" hidden="1" thickBot="1" x14ac:dyDescent="0.25">
      <c r="A380" s="213"/>
      <c r="B380" s="217"/>
      <c r="C380" s="213"/>
      <c r="D380" s="217"/>
      <c r="E380" s="213"/>
      <c r="F380" s="213"/>
      <c r="G380" s="213"/>
      <c r="H380" s="215"/>
      <c r="I380" s="215"/>
      <c r="J380" s="213"/>
      <c r="K380" s="216"/>
      <c r="L380" s="213"/>
      <c r="M380" s="213"/>
      <c r="N380" s="213"/>
      <c r="O380" s="213"/>
      <c r="P380" s="213"/>
      <c r="Q380" s="213"/>
      <c r="R380" s="213"/>
      <c r="S380" s="213"/>
      <c r="T380" s="213"/>
      <c r="U380" s="213"/>
      <c r="V380" s="213"/>
      <c r="W380" s="213"/>
      <c r="X380" s="213"/>
      <c r="Y380" s="213"/>
      <c r="Z380" s="213"/>
      <c r="AA380" s="213"/>
      <c r="AB380" s="213"/>
    </row>
    <row r="381" spans="1:28" ht="15" hidden="1" thickBot="1" x14ac:dyDescent="0.25">
      <c r="A381" s="213"/>
      <c r="B381" s="217"/>
      <c r="C381" s="213"/>
      <c r="D381" s="217"/>
      <c r="E381" s="213"/>
      <c r="F381" s="213"/>
      <c r="G381" s="213"/>
      <c r="H381" s="215"/>
      <c r="I381" s="215"/>
      <c r="J381" s="213"/>
      <c r="K381" s="216"/>
      <c r="L381" s="213"/>
      <c r="M381" s="213"/>
      <c r="N381" s="213"/>
      <c r="O381" s="213"/>
      <c r="P381" s="213"/>
      <c r="Q381" s="213"/>
      <c r="R381" s="213"/>
      <c r="S381" s="213"/>
      <c r="T381" s="213"/>
      <c r="U381" s="213"/>
      <c r="V381" s="213"/>
      <c r="W381" s="213"/>
      <c r="X381" s="213"/>
      <c r="Y381" s="213"/>
      <c r="Z381" s="213"/>
      <c r="AA381" s="213"/>
      <c r="AB381" s="213"/>
    </row>
    <row r="382" spans="1:28" ht="15" hidden="1" thickBot="1" x14ac:dyDescent="0.25">
      <c r="A382" s="213"/>
      <c r="B382" s="217"/>
      <c r="C382" s="213"/>
      <c r="D382" s="217"/>
      <c r="E382" s="213"/>
      <c r="F382" s="213"/>
      <c r="G382" s="213"/>
      <c r="H382" s="215"/>
      <c r="I382" s="215"/>
      <c r="J382" s="213"/>
      <c r="K382" s="216"/>
      <c r="L382" s="213"/>
      <c r="M382" s="213"/>
      <c r="N382" s="213"/>
      <c r="O382" s="213"/>
      <c r="P382" s="213"/>
      <c r="Q382" s="213"/>
      <c r="R382" s="213"/>
      <c r="S382" s="213"/>
      <c r="T382" s="213"/>
      <c r="U382" s="213"/>
      <c r="V382" s="213"/>
      <c r="W382" s="213"/>
      <c r="X382" s="213"/>
      <c r="Y382" s="213"/>
      <c r="Z382" s="213"/>
      <c r="AA382" s="213"/>
      <c r="AB382" s="213"/>
    </row>
    <row r="383" spans="1:28" ht="15" hidden="1" thickBot="1" x14ac:dyDescent="0.25">
      <c r="A383" s="213"/>
      <c r="B383" s="217"/>
      <c r="C383" s="213"/>
      <c r="D383" s="217"/>
      <c r="E383" s="213"/>
      <c r="F383" s="213"/>
      <c r="G383" s="213"/>
      <c r="H383" s="215"/>
      <c r="I383" s="215"/>
      <c r="J383" s="213"/>
      <c r="K383" s="216"/>
      <c r="L383" s="213"/>
      <c r="M383" s="213"/>
      <c r="N383" s="213"/>
      <c r="O383" s="213"/>
      <c r="P383" s="213"/>
      <c r="Q383" s="213"/>
      <c r="R383" s="213"/>
      <c r="S383" s="213"/>
      <c r="T383" s="213"/>
      <c r="U383" s="213"/>
      <c r="V383" s="213"/>
      <c r="W383" s="213"/>
      <c r="X383" s="213"/>
      <c r="Y383" s="213"/>
      <c r="Z383" s="213"/>
      <c r="AA383" s="213"/>
      <c r="AB383" s="213"/>
    </row>
    <row r="384" spans="1:28" ht="15" hidden="1" thickBot="1" x14ac:dyDescent="0.25">
      <c r="A384" s="213"/>
      <c r="B384" s="217"/>
      <c r="C384" s="213"/>
      <c r="D384" s="217"/>
      <c r="E384" s="213"/>
      <c r="F384" s="213"/>
      <c r="G384" s="213"/>
      <c r="H384" s="215"/>
      <c r="I384" s="215"/>
      <c r="J384" s="213"/>
      <c r="K384" s="216"/>
      <c r="L384" s="213"/>
      <c r="M384" s="213"/>
      <c r="N384" s="213"/>
      <c r="O384" s="213"/>
      <c r="P384" s="213"/>
      <c r="Q384" s="213"/>
      <c r="R384" s="213"/>
      <c r="S384" s="213"/>
      <c r="T384" s="213"/>
      <c r="U384" s="213"/>
      <c r="V384" s="213"/>
      <c r="W384" s="213"/>
      <c r="X384" s="213"/>
      <c r="Y384" s="213"/>
      <c r="Z384" s="213"/>
      <c r="AA384" s="213"/>
      <c r="AB384" s="213"/>
    </row>
    <row r="385" spans="1:28" ht="15" hidden="1" thickBot="1" x14ac:dyDescent="0.25">
      <c r="A385" s="213"/>
      <c r="B385" s="217"/>
      <c r="C385" s="213"/>
      <c r="D385" s="217"/>
      <c r="E385" s="213"/>
      <c r="F385" s="213"/>
      <c r="G385" s="213"/>
      <c r="H385" s="215"/>
      <c r="I385" s="215"/>
      <c r="J385" s="213"/>
      <c r="K385" s="216"/>
      <c r="L385" s="213"/>
      <c r="M385" s="213"/>
      <c r="N385" s="213"/>
      <c r="O385" s="213"/>
      <c r="P385" s="213"/>
      <c r="Q385" s="213"/>
      <c r="R385" s="213"/>
      <c r="S385" s="213"/>
      <c r="T385" s="213"/>
      <c r="U385" s="213"/>
      <c r="V385" s="213"/>
      <c r="W385" s="213"/>
      <c r="X385" s="213"/>
      <c r="Y385" s="213"/>
      <c r="Z385" s="213"/>
      <c r="AA385" s="213"/>
      <c r="AB385" s="213"/>
    </row>
    <row r="386" spans="1:28" ht="15" hidden="1" thickBot="1" x14ac:dyDescent="0.25">
      <c r="A386" s="213"/>
      <c r="B386" s="217"/>
      <c r="C386" s="213"/>
      <c r="D386" s="217"/>
      <c r="E386" s="213"/>
      <c r="F386" s="213"/>
      <c r="G386" s="213"/>
      <c r="H386" s="215"/>
      <c r="I386" s="215"/>
      <c r="J386" s="213"/>
      <c r="K386" s="216"/>
      <c r="L386" s="213"/>
      <c r="M386" s="213"/>
      <c r="N386" s="213"/>
      <c r="O386" s="213"/>
      <c r="P386" s="213"/>
      <c r="Q386" s="213"/>
      <c r="R386" s="213"/>
      <c r="S386" s="213"/>
      <c r="T386" s="213"/>
      <c r="U386" s="213"/>
      <c r="V386" s="213"/>
      <c r="W386" s="213"/>
      <c r="X386" s="213"/>
      <c r="Y386" s="213"/>
      <c r="Z386" s="213"/>
      <c r="AA386" s="213"/>
      <c r="AB386" s="213"/>
    </row>
    <row r="387" spans="1:28" ht="15" hidden="1" thickBot="1" x14ac:dyDescent="0.25">
      <c r="A387" s="213"/>
      <c r="B387" s="217"/>
      <c r="C387" s="213"/>
      <c r="D387" s="217"/>
      <c r="E387" s="213"/>
      <c r="F387" s="213"/>
      <c r="G387" s="213"/>
      <c r="H387" s="215"/>
      <c r="I387" s="215"/>
      <c r="J387" s="213"/>
      <c r="K387" s="216"/>
      <c r="L387" s="213"/>
      <c r="M387" s="213"/>
      <c r="N387" s="213"/>
      <c r="O387" s="213"/>
      <c r="P387" s="213"/>
      <c r="Q387" s="213"/>
      <c r="R387" s="213"/>
      <c r="S387" s="213"/>
      <c r="T387" s="213"/>
      <c r="U387" s="213"/>
      <c r="V387" s="213"/>
      <c r="W387" s="213"/>
      <c r="X387" s="213"/>
      <c r="Y387" s="213"/>
      <c r="Z387" s="213"/>
      <c r="AA387" s="213"/>
      <c r="AB387" s="213"/>
    </row>
    <row r="388" spans="1:28" ht="15" hidden="1" thickBot="1" x14ac:dyDescent="0.25">
      <c r="A388" s="213"/>
      <c r="B388" s="217"/>
      <c r="C388" s="213"/>
      <c r="D388" s="217"/>
      <c r="E388" s="213"/>
      <c r="F388" s="213"/>
      <c r="G388" s="213"/>
      <c r="H388" s="215"/>
      <c r="I388" s="215"/>
      <c r="J388" s="213"/>
      <c r="K388" s="216"/>
      <c r="L388" s="213"/>
      <c r="M388" s="213"/>
      <c r="N388" s="213"/>
      <c r="O388" s="213"/>
      <c r="P388" s="213"/>
      <c r="Q388" s="213"/>
      <c r="R388" s="213"/>
      <c r="S388" s="213"/>
      <c r="T388" s="213"/>
      <c r="U388" s="213"/>
      <c r="V388" s="213"/>
      <c r="W388" s="213"/>
      <c r="X388" s="213"/>
      <c r="Y388" s="213"/>
      <c r="Z388" s="213"/>
      <c r="AA388" s="213"/>
      <c r="AB388" s="213"/>
    </row>
    <row r="389" spans="1:28" ht="15" hidden="1" thickBot="1" x14ac:dyDescent="0.25">
      <c r="A389" s="213"/>
      <c r="B389" s="217"/>
      <c r="C389" s="213"/>
      <c r="D389" s="217"/>
      <c r="E389" s="213"/>
      <c r="F389" s="213"/>
      <c r="G389" s="213"/>
      <c r="H389" s="215"/>
      <c r="I389" s="215"/>
      <c r="J389" s="213"/>
      <c r="K389" s="216"/>
      <c r="L389" s="213"/>
      <c r="M389" s="213"/>
      <c r="N389" s="213"/>
      <c r="O389" s="213"/>
      <c r="P389" s="213"/>
      <c r="Q389" s="213"/>
      <c r="R389" s="213"/>
      <c r="S389" s="213"/>
      <c r="T389" s="213"/>
      <c r="U389" s="213"/>
      <c r="V389" s="213"/>
      <c r="W389" s="213"/>
      <c r="X389" s="213"/>
      <c r="Y389" s="213"/>
      <c r="Z389" s="213"/>
      <c r="AA389" s="213"/>
      <c r="AB389" s="213"/>
    </row>
    <row r="390" spans="1:28" ht="15" hidden="1" thickBot="1" x14ac:dyDescent="0.25">
      <c r="A390" s="213"/>
      <c r="B390" s="217"/>
      <c r="C390" s="213"/>
      <c r="D390" s="217"/>
      <c r="E390" s="213"/>
      <c r="F390" s="213"/>
      <c r="G390" s="213"/>
      <c r="H390" s="215"/>
      <c r="I390" s="215"/>
      <c r="J390" s="213"/>
      <c r="K390" s="216"/>
      <c r="L390" s="213"/>
      <c r="M390" s="213"/>
      <c r="N390" s="213"/>
      <c r="O390" s="213"/>
      <c r="P390" s="213"/>
      <c r="Q390" s="213"/>
      <c r="R390" s="213"/>
      <c r="S390" s="213"/>
      <c r="T390" s="213"/>
      <c r="U390" s="213"/>
      <c r="V390" s="213"/>
      <c r="W390" s="213"/>
      <c r="X390" s="213"/>
      <c r="Y390" s="213"/>
      <c r="Z390" s="213"/>
      <c r="AA390" s="213"/>
      <c r="AB390" s="213"/>
    </row>
    <row r="391" spans="1:28" ht="15" hidden="1" thickBot="1" x14ac:dyDescent="0.25">
      <c r="A391" s="213"/>
      <c r="B391" s="217"/>
      <c r="C391" s="213"/>
      <c r="D391" s="217"/>
      <c r="E391" s="213"/>
      <c r="F391" s="213"/>
      <c r="G391" s="213"/>
      <c r="H391" s="215"/>
      <c r="I391" s="215"/>
      <c r="J391" s="213"/>
      <c r="K391" s="216"/>
      <c r="L391" s="213"/>
      <c r="M391" s="213"/>
      <c r="N391" s="213"/>
      <c r="O391" s="213"/>
      <c r="P391" s="213"/>
      <c r="Q391" s="213"/>
      <c r="R391" s="213"/>
      <c r="S391" s="213"/>
      <c r="T391" s="213"/>
      <c r="U391" s="213"/>
      <c r="V391" s="213"/>
      <c r="W391" s="213"/>
      <c r="X391" s="213"/>
      <c r="Y391" s="213"/>
      <c r="Z391" s="213"/>
      <c r="AA391" s="213"/>
      <c r="AB391" s="213"/>
    </row>
    <row r="392" spans="1:28" ht="15" hidden="1" thickBot="1" x14ac:dyDescent="0.25">
      <c r="A392" s="213"/>
      <c r="B392" s="217"/>
      <c r="C392" s="213"/>
      <c r="D392" s="217"/>
      <c r="E392" s="213"/>
      <c r="F392" s="213"/>
      <c r="G392" s="213"/>
      <c r="H392" s="215"/>
      <c r="I392" s="215"/>
      <c r="J392" s="213"/>
      <c r="K392" s="216"/>
      <c r="L392" s="213"/>
      <c r="M392" s="213"/>
      <c r="N392" s="213"/>
      <c r="O392" s="213"/>
      <c r="P392" s="213"/>
      <c r="Q392" s="213"/>
      <c r="R392" s="213"/>
      <c r="S392" s="213"/>
      <c r="T392" s="213"/>
      <c r="U392" s="213"/>
      <c r="V392" s="213"/>
      <c r="W392" s="213"/>
      <c r="X392" s="213"/>
      <c r="Y392" s="213"/>
      <c r="Z392" s="213"/>
      <c r="AA392" s="213"/>
      <c r="AB392" s="213"/>
    </row>
    <row r="393" spans="1:28" ht="15" hidden="1" thickBot="1" x14ac:dyDescent="0.25">
      <c r="A393" s="213"/>
      <c r="B393" s="217"/>
      <c r="C393" s="213"/>
      <c r="D393" s="217"/>
      <c r="E393" s="213"/>
      <c r="F393" s="213"/>
      <c r="G393" s="213"/>
      <c r="H393" s="215"/>
      <c r="I393" s="215"/>
      <c r="J393" s="213"/>
      <c r="K393" s="216"/>
      <c r="L393" s="213"/>
      <c r="M393" s="213"/>
      <c r="N393" s="213"/>
      <c r="O393" s="213"/>
      <c r="P393" s="213"/>
      <c r="Q393" s="213"/>
      <c r="R393" s="213"/>
      <c r="S393" s="213"/>
      <c r="T393" s="213"/>
      <c r="U393" s="213"/>
      <c r="V393" s="213"/>
      <c r="W393" s="213"/>
      <c r="X393" s="213"/>
      <c r="Y393" s="213"/>
      <c r="Z393" s="213"/>
      <c r="AA393" s="213"/>
      <c r="AB393" s="213"/>
    </row>
    <row r="394" spans="1:28" ht="15" hidden="1" thickBot="1" x14ac:dyDescent="0.25">
      <c r="A394" s="213"/>
      <c r="B394" s="217"/>
      <c r="C394" s="213"/>
      <c r="D394" s="217"/>
      <c r="E394" s="213"/>
      <c r="F394" s="213"/>
      <c r="G394" s="213"/>
      <c r="H394" s="215"/>
      <c r="I394" s="215"/>
      <c r="J394" s="213"/>
      <c r="K394" s="216"/>
      <c r="L394" s="213"/>
      <c r="M394" s="213"/>
      <c r="N394" s="213"/>
      <c r="O394" s="213"/>
      <c r="P394" s="213"/>
      <c r="Q394" s="213"/>
      <c r="R394" s="213"/>
      <c r="S394" s="213"/>
      <c r="T394" s="213"/>
      <c r="U394" s="213"/>
      <c r="V394" s="213"/>
      <c r="W394" s="213"/>
      <c r="X394" s="213"/>
      <c r="Y394" s="213"/>
      <c r="Z394" s="213"/>
      <c r="AA394" s="213"/>
      <c r="AB394" s="213"/>
    </row>
    <row r="395" spans="1:28" ht="15" hidden="1" thickBot="1" x14ac:dyDescent="0.25">
      <c r="A395" s="213"/>
      <c r="B395" s="217"/>
      <c r="C395" s="213"/>
      <c r="D395" s="217"/>
      <c r="E395" s="213"/>
      <c r="F395" s="213"/>
      <c r="G395" s="213"/>
      <c r="H395" s="215"/>
      <c r="I395" s="215"/>
      <c r="J395" s="213"/>
      <c r="K395" s="216"/>
      <c r="L395" s="213"/>
      <c r="M395" s="213"/>
      <c r="N395" s="213"/>
      <c r="O395" s="213"/>
      <c r="P395" s="213"/>
      <c r="Q395" s="213"/>
      <c r="R395" s="213"/>
      <c r="S395" s="213"/>
      <c r="T395" s="213"/>
      <c r="U395" s="213"/>
      <c r="V395" s="213"/>
      <c r="W395" s="213"/>
      <c r="X395" s="213"/>
      <c r="Y395" s="213"/>
      <c r="Z395" s="213"/>
      <c r="AA395" s="213"/>
      <c r="AB395" s="213"/>
    </row>
    <row r="396" spans="1:28" ht="15" hidden="1" thickBot="1" x14ac:dyDescent="0.25">
      <c r="A396" s="213"/>
      <c r="B396" s="217"/>
      <c r="C396" s="213"/>
      <c r="D396" s="217"/>
      <c r="E396" s="213"/>
      <c r="F396" s="213"/>
      <c r="G396" s="213"/>
      <c r="H396" s="215"/>
      <c r="I396" s="215"/>
      <c r="J396" s="213"/>
      <c r="K396" s="216"/>
      <c r="L396" s="213"/>
      <c r="M396" s="213"/>
      <c r="N396" s="213"/>
      <c r="O396" s="213"/>
      <c r="P396" s="213"/>
      <c r="Q396" s="213"/>
      <c r="R396" s="213"/>
      <c r="S396" s="213"/>
      <c r="T396" s="213"/>
      <c r="U396" s="213"/>
      <c r="V396" s="213"/>
      <c r="W396" s="213"/>
      <c r="X396" s="213"/>
      <c r="Y396" s="213"/>
      <c r="Z396" s="213"/>
      <c r="AA396" s="213"/>
      <c r="AB396" s="213"/>
    </row>
    <row r="397" spans="1:28" ht="15" hidden="1" thickBot="1" x14ac:dyDescent="0.25">
      <c r="A397" s="213"/>
      <c r="B397" s="217"/>
      <c r="C397" s="213"/>
      <c r="D397" s="217"/>
      <c r="E397" s="213"/>
      <c r="F397" s="213"/>
      <c r="G397" s="213"/>
      <c r="H397" s="215"/>
      <c r="I397" s="215"/>
      <c r="J397" s="213"/>
      <c r="K397" s="216"/>
      <c r="L397" s="213"/>
      <c r="M397" s="213"/>
      <c r="N397" s="213"/>
      <c r="O397" s="213"/>
      <c r="P397" s="213"/>
      <c r="Q397" s="213"/>
      <c r="R397" s="213"/>
      <c r="S397" s="213"/>
      <c r="T397" s="213"/>
      <c r="U397" s="213"/>
      <c r="V397" s="213"/>
      <c r="W397" s="213"/>
      <c r="X397" s="213"/>
      <c r="Y397" s="213"/>
      <c r="Z397" s="213"/>
      <c r="AA397" s="213"/>
      <c r="AB397" s="213"/>
    </row>
    <row r="398" spans="1:28" ht="15" hidden="1" thickBot="1" x14ac:dyDescent="0.25">
      <c r="A398" s="213"/>
      <c r="B398" s="217"/>
      <c r="C398" s="213"/>
      <c r="D398" s="217"/>
      <c r="E398" s="213"/>
      <c r="F398" s="213"/>
      <c r="G398" s="213"/>
      <c r="H398" s="215"/>
      <c r="I398" s="215"/>
      <c r="J398" s="213"/>
      <c r="K398" s="216"/>
      <c r="L398" s="213"/>
      <c r="M398" s="213"/>
      <c r="N398" s="213"/>
      <c r="O398" s="213"/>
      <c r="P398" s="213"/>
      <c r="Q398" s="213"/>
      <c r="R398" s="213"/>
      <c r="S398" s="213"/>
      <c r="T398" s="213"/>
      <c r="U398" s="213"/>
      <c r="V398" s="213"/>
      <c r="W398" s="213"/>
      <c r="X398" s="213"/>
      <c r="Y398" s="213"/>
      <c r="Z398" s="213"/>
      <c r="AA398" s="213"/>
      <c r="AB398" s="213"/>
    </row>
    <row r="399" spans="1:28" ht="15" hidden="1" thickBot="1" x14ac:dyDescent="0.25">
      <c r="A399" s="213"/>
      <c r="B399" s="217"/>
      <c r="C399" s="213"/>
      <c r="D399" s="217"/>
      <c r="E399" s="213"/>
      <c r="F399" s="213"/>
      <c r="G399" s="213"/>
      <c r="H399" s="215"/>
      <c r="I399" s="215"/>
      <c r="J399" s="213"/>
      <c r="K399" s="216"/>
      <c r="L399" s="213"/>
      <c r="M399" s="213"/>
      <c r="N399" s="213"/>
      <c r="O399" s="213"/>
      <c r="P399" s="213"/>
      <c r="Q399" s="213"/>
      <c r="R399" s="213"/>
      <c r="S399" s="213"/>
      <c r="T399" s="213"/>
      <c r="U399" s="213"/>
      <c r="V399" s="213"/>
      <c r="W399" s="213"/>
      <c r="X399" s="213"/>
      <c r="Y399" s="213"/>
      <c r="Z399" s="213"/>
      <c r="AA399" s="213"/>
      <c r="AB399" s="213"/>
    </row>
    <row r="400" spans="1:28" ht="15" hidden="1" thickBot="1" x14ac:dyDescent="0.25">
      <c r="A400" s="213"/>
      <c r="B400" s="217"/>
      <c r="C400" s="213"/>
      <c r="D400" s="217"/>
      <c r="E400" s="213"/>
      <c r="F400" s="213"/>
      <c r="G400" s="213"/>
      <c r="H400" s="215"/>
      <c r="I400" s="215"/>
      <c r="J400" s="213"/>
      <c r="K400" s="216"/>
      <c r="L400" s="213"/>
      <c r="M400" s="213"/>
      <c r="N400" s="213"/>
      <c r="O400" s="213"/>
      <c r="P400" s="213"/>
      <c r="Q400" s="213"/>
      <c r="R400" s="213"/>
      <c r="S400" s="213"/>
      <c r="T400" s="213"/>
      <c r="U400" s="213"/>
      <c r="V400" s="213"/>
      <c r="W400" s="213"/>
      <c r="X400" s="213"/>
      <c r="Y400" s="213"/>
      <c r="Z400" s="213"/>
      <c r="AA400" s="213"/>
      <c r="AB400" s="213"/>
    </row>
    <row r="401" spans="1:28" ht="15" hidden="1" thickBot="1" x14ac:dyDescent="0.25">
      <c r="A401" s="213"/>
      <c r="B401" s="217"/>
      <c r="C401" s="213"/>
      <c r="D401" s="217"/>
      <c r="E401" s="213"/>
      <c r="F401" s="213"/>
      <c r="G401" s="213"/>
      <c r="H401" s="215"/>
      <c r="I401" s="215"/>
      <c r="J401" s="213"/>
      <c r="K401" s="216"/>
      <c r="L401" s="213"/>
      <c r="M401" s="213"/>
      <c r="N401" s="213"/>
      <c r="O401" s="213"/>
      <c r="P401" s="213"/>
      <c r="Q401" s="213"/>
      <c r="R401" s="213"/>
      <c r="S401" s="213"/>
      <c r="T401" s="213"/>
      <c r="U401" s="213"/>
      <c r="V401" s="213"/>
      <c r="W401" s="213"/>
      <c r="X401" s="213"/>
      <c r="Y401" s="213"/>
      <c r="Z401" s="213"/>
      <c r="AA401" s="213"/>
      <c r="AB401" s="213"/>
    </row>
    <row r="402" spans="1:28" ht="15" hidden="1" thickBot="1" x14ac:dyDescent="0.25">
      <c r="A402" s="213"/>
      <c r="B402" s="217"/>
      <c r="C402" s="213"/>
      <c r="D402" s="217"/>
      <c r="E402" s="213"/>
      <c r="F402" s="213"/>
      <c r="G402" s="213"/>
      <c r="H402" s="215"/>
      <c r="I402" s="215"/>
      <c r="J402" s="213"/>
      <c r="K402" s="216"/>
      <c r="L402" s="213"/>
      <c r="M402" s="213"/>
      <c r="N402" s="213"/>
      <c r="O402" s="213"/>
      <c r="P402" s="213"/>
      <c r="Q402" s="213"/>
      <c r="R402" s="213"/>
      <c r="S402" s="213"/>
      <c r="T402" s="213"/>
      <c r="U402" s="213"/>
      <c r="V402" s="213"/>
      <c r="W402" s="213"/>
      <c r="X402" s="213"/>
      <c r="Y402" s="213"/>
      <c r="Z402" s="213"/>
      <c r="AA402" s="213"/>
      <c r="AB402" s="213"/>
    </row>
    <row r="403" spans="1:28" ht="15" hidden="1" thickBot="1" x14ac:dyDescent="0.25">
      <c r="A403" s="213"/>
      <c r="B403" s="217"/>
      <c r="C403" s="213"/>
      <c r="D403" s="217"/>
      <c r="E403" s="213"/>
      <c r="F403" s="213"/>
      <c r="G403" s="213"/>
      <c r="H403" s="215"/>
      <c r="I403" s="215"/>
      <c r="J403" s="213"/>
      <c r="K403" s="216"/>
      <c r="L403" s="213"/>
      <c r="M403" s="213"/>
      <c r="N403" s="213"/>
      <c r="O403" s="213"/>
      <c r="P403" s="213"/>
      <c r="Q403" s="213"/>
      <c r="R403" s="213"/>
      <c r="S403" s="213"/>
      <c r="T403" s="213"/>
      <c r="U403" s="213"/>
      <c r="V403" s="213"/>
      <c r="W403" s="213"/>
      <c r="X403" s="213"/>
      <c r="Y403" s="213"/>
      <c r="Z403" s="213"/>
      <c r="AA403" s="213"/>
      <c r="AB403" s="213"/>
    </row>
    <row r="404" spans="1:28" ht="15" hidden="1" thickBot="1" x14ac:dyDescent="0.25">
      <c r="A404" s="213"/>
      <c r="B404" s="217"/>
      <c r="C404" s="213"/>
      <c r="D404" s="217"/>
      <c r="E404" s="213"/>
      <c r="F404" s="213"/>
      <c r="G404" s="213"/>
      <c r="H404" s="215"/>
      <c r="I404" s="215"/>
      <c r="J404" s="213"/>
      <c r="K404" s="216"/>
      <c r="L404" s="213"/>
      <c r="M404" s="213"/>
      <c r="N404" s="213"/>
      <c r="O404" s="213"/>
      <c r="P404" s="213"/>
      <c r="Q404" s="213"/>
      <c r="R404" s="213"/>
      <c r="S404" s="213"/>
      <c r="T404" s="213"/>
      <c r="U404" s="213"/>
      <c r="V404" s="213"/>
      <c r="W404" s="213"/>
      <c r="X404" s="213"/>
      <c r="Y404" s="213"/>
      <c r="Z404" s="213"/>
      <c r="AA404" s="213"/>
      <c r="AB404" s="213"/>
    </row>
    <row r="405" spans="1:28" ht="15" hidden="1" thickBot="1" x14ac:dyDescent="0.25">
      <c r="A405" s="213"/>
      <c r="B405" s="217"/>
      <c r="C405" s="213"/>
      <c r="D405" s="217"/>
      <c r="E405" s="213"/>
      <c r="F405" s="213"/>
      <c r="G405" s="213"/>
      <c r="H405" s="215"/>
      <c r="I405" s="215"/>
      <c r="J405" s="213"/>
      <c r="K405" s="216"/>
      <c r="L405" s="213"/>
      <c r="M405" s="213"/>
      <c r="N405" s="213"/>
      <c r="O405" s="213"/>
      <c r="P405" s="213"/>
      <c r="Q405" s="213"/>
      <c r="R405" s="213"/>
      <c r="S405" s="213"/>
      <c r="T405" s="213"/>
      <c r="U405" s="213"/>
      <c r="V405" s="213"/>
      <c r="W405" s="213"/>
      <c r="X405" s="213"/>
      <c r="Y405" s="213"/>
      <c r="Z405" s="213"/>
      <c r="AA405" s="213"/>
      <c r="AB405" s="213"/>
    </row>
    <row r="406" spans="1:28" ht="15" hidden="1" thickBot="1" x14ac:dyDescent="0.25">
      <c r="A406" s="213"/>
      <c r="B406" s="217"/>
      <c r="C406" s="213"/>
      <c r="D406" s="217"/>
      <c r="E406" s="213"/>
      <c r="F406" s="213"/>
      <c r="G406" s="213"/>
      <c r="H406" s="215"/>
      <c r="I406" s="215"/>
      <c r="J406" s="213"/>
      <c r="K406" s="216"/>
      <c r="L406" s="213"/>
      <c r="M406" s="213"/>
      <c r="N406" s="213"/>
      <c r="O406" s="213"/>
      <c r="P406" s="213"/>
      <c r="Q406" s="213"/>
      <c r="R406" s="213"/>
      <c r="S406" s="213"/>
      <c r="T406" s="213"/>
      <c r="U406" s="213"/>
      <c r="V406" s="213"/>
      <c r="W406" s="213"/>
      <c r="X406" s="213"/>
      <c r="Y406" s="213"/>
      <c r="Z406" s="213"/>
      <c r="AA406" s="213"/>
      <c r="AB406" s="213"/>
    </row>
    <row r="407" spans="1:28" ht="15" hidden="1" thickBot="1" x14ac:dyDescent="0.25">
      <c r="A407" s="213"/>
      <c r="B407" s="217"/>
      <c r="C407" s="213"/>
      <c r="D407" s="217"/>
      <c r="E407" s="213"/>
      <c r="F407" s="213"/>
      <c r="G407" s="213"/>
      <c r="H407" s="215"/>
      <c r="I407" s="215"/>
      <c r="J407" s="213"/>
      <c r="K407" s="216"/>
      <c r="L407" s="213"/>
      <c r="M407" s="213"/>
      <c r="N407" s="213"/>
      <c r="O407" s="213"/>
      <c r="P407" s="213"/>
      <c r="Q407" s="213"/>
      <c r="R407" s="213"/>
      <c r="S407" s="213"/>
      <c r="T407" s="213"/>
      <c r="U407" s="213"/>
      <c r="V407" s="213"/>
      <c r="W407" s="213"/>
      <c r="X407" s="213"/>
      <c r="Y407" s="213"/>
      <c r="Z407" s="213"/>
      <c r="AA407" s="213"/>
      <c r="AB407" s="213"/>
    </row>
    <row r="408" spans="1:28" ht="15" hidden="1" thickBot="1" x14ac:dyDescent="0.25">
      <c r="A408" s="213"/>
      <c r="B408" s="217"/>
      <c r="C408" s="213"/>
      <c r="D408" s="217"/>
      <c r="E408" s="213"/>
      <c r="F408" s="213"/>
      <c r="G408" s="213"/>
      <c r="H408" s="215"/>
      <c r="I408" s="215"/>
      <c r="J408" s="213"/>
      <c r="K408" s="216"/>
      <c r="L408" s="213"/>
      <c r="M408" s="213"/>
      <c r="N408" s="213"/>
      <c r="O408" s="213"/>
      <c r="P408" s="213"/>
      <c r="Q408" s="213"/>
      <c r="R408" s="213"/>
      <c r="S408" s="213"/>
      <c r="T408" s="213"/>
      <c r="U408" s="213"/>
      <c r="V408" s="213"/>
      <c r="W408" s="213"/>
      <c r="X408" s="213"/>
      <c r="Y408" s="213"/>
      <c r="Z408" s="213"/>
      <c r="AA408" s="213"/>
      <c r="AB408" s="213"/>
    </row>
    <row r="409" spans="1:28" ht="15" hidden="1" thickBot="1" x14ac:dyDescent="0.25">
      <c r="A409" s="213"/>
      <c r="B409" s="217"/>
      <c r="C409" s="213"/>
      <c r="D409" s="217"/>
      <c r="E409" s="213"/>
      <c r="F409" s="213"/>
      <c r="G409" s="213"/>
      <c r="H409" s="215"/>
      <c r="I409" s="215"/>
      <c r="J409" s="213"/>
      <c r="K409" s="216"/>
      <c r="L409" s="213"/>
      <c r="M409" s="213"/>
      <c r="N409" s="213"/>
      <c r="O409" s="213"/>
      <c r="P409" s="213"/>
      <c r="Q409" s="213"/>
      <c r="R409" s="213"/>
      <c r="S409" s="213"/>
      <c r="T409" s="213"/>
      <c r="U409" s="213"/>
      <c r="V409" s="213"/>
      <c r="W409" s="213"/>
      <c r="X409" s="213"/>
      <c r="Y409" s="213"/>
      <c r="Z409" s="213"/>
      <c r="AA409" s="213"/>
      <c r="AB409" s="213"/>
    </row>
    <row r="410" spans="1:28" ht="15" hidden="1" thickBot="1" x14ac:dyDescent="0.25">
      <c r="A410" s="213"/>
      <c r="B410" s="217"/>
      <c r="C410" s="213"/>
      <c r="D410" s="217"/>
      <c r="E410" s="213"/>
      <c r="F410" s="213"/>
      <c r="G410" s="213"/>
      <c r="H410" s="215"/>
      <c r="I410" s="215"/>
      <c r="J410" s="213"/>
      <c r="K410" s="216"/>
      <c r="L410" s="213"/>
      <c r="M410" s="213"/>
      <c r="N410" s="213"/>
      <c r="O410" s="213"/>
      <c r="P410" s="213"/>
      <c r="Q410" s="213"/>
      <c r="R410" s="213"/>
      <c r="S410" s="213"/>
      <c r="T410" s="213"/>
      <c r="U410" s="213"/>
      <c r="V410" s="213"/>
      <c r="W410" s="213"/>
      <c r="X410" s="213"/>
      <c r="Y410" s="213"/>
      <c r="Z410" s="213"/>
      <c r="AA410" s="213"/>
      <c r="AB410" s="213"/>
    </row>
    <row r="411" spans="1:28" ht="15" hidden="1" thickBot="1" x14ac:dyDescent="0.25">
      <c r="A411" s="213"/>
      <c r="B411" s="217"/>
      <c r="C411" s="213"/>
      <c r="D411" s="217"/>
      <c r="E411" s="213"/>
      <c r="F411" s="213"/>
      <c r="G411" s="213"/>
      <c r="H411" s="215"/>
      <c r="I411" s="215"/>
      <c r="J411" s="213"/>
      <c r="K411" s="216"/>
      <c r="L411" s="213"/>
      <c r="M411" s="213"/>
      <c r="N411" s="213"/>
      <c r="O411" s="213"/>
      <c r="P411" s="213"/>
      <c r="Q411" s="213"/>
      <c r="R411" s="213"/>
      <c r="S411" s="213"/>
      <c r="T411" s="213"/>
      <c r="U411" s="213"/>
      <c r="V411" s="213"/>
      <c r="W411" s="213"/>
      <c r="X411" s="213"/>
      <c r="Y411" s="213"/>
      <c r="Z411" s="213"/>
      <c r="AA411" s="213"/>
      <c r="AB411" s="213"/>
    </row>
    <row r="412" spans="1:28" ht="15" hidden="1" thickBot="1" x14ac:dyDescent="0.25">
      <c r="A412" s="213"/>
      <c r="B412" s="217"/>
      <c r="C412" s="213"/>
      <c r="D412" s="217"/>
      <c r="E412" s="213"/>
      <c r="F412" s="213"/>
      <c r="G412" s="213"/>
      <c r="H412" s="215"/>
      <c r="I412" s="215"/>
      <c r="J412" s="213"/>
      <c r="K412" s="216"/>
      <c r="L412" s="213"/>
      <c r="M412" s="213"/>
      <c r="N412" s="213"/>
      <c r="O412" s="213"/>
      <c r="P412" s="213"/>
      <c r="Q412" s="213"/>
      <c r="R412" s="213"/>
      <c r="S412" s="213"/>
      <c r="T412" s="213"/>
      <c r="U412" s="213"/>
      <c r="V412" s="213"/>
      <c r="W412" s="213"/>
      <c r="X412" s="213"/>
      <c r="Y412" s="213"/>
      <c r="Z412" s="213"/>
      <c r="AA412" s="213"/>
      <c r="AB412" s="213"/>
    </row>
    <row r="413" spans="1:28" ht="15" hidden="1" thickBot="1" x14ac:dyDescent="0.25">
      <c r="A413" s="213"/>
      <c r="B413" s="217"/>
      <c r="C413" s="213"/>
      <c r="D413" s="217"/>
      <c r="E413" s="213"/>
      <c r="F413" s="213"/>
      <c r="G413" s="213"/>
      <c r="H413" s="215"/>
      <c r="I413" s="215"/>
      <c r="J413" s="213"/>
      <c r="K413" s="216"/>
      <c r="L413" s="213"/>
      <c r="M413" s="213"/>
      <c r="N413" s="213"/>
      <c r="O413" s="213"/>
      <c r="P413" s="213"/>
      <c r="Q413" s="213"/>
      <c r="R413" s="213"/>
      <c r="S413" s="213"/>
      <c r="T413" s="213"/>
      <c r="U413" s="213"/>
      <c r="V413" s="213"/>
      <c r="W413" s="213"/>
      <c r="X413" s="213"/>
      <c r="Y413" s="213"/>
      <c r="Z413" s="213"/>
      <c r="AA413" s="213"/>
      <c r="AB413" s="213"/>
    </row>
    <row r="414" spans="1:28" ht="15" hidden="1" thickBot="1" x14ac:dyDescent="0.25">
      <c r="A414" s="213"/>
      <c r="B414" s="217"/>
      <c r="C414" s="213"/>
      <c r="D414" s="217"/>
      <c r="E414" s="213"/>
      <c r="F414" s="213"/>
      <c r="G414" s="213"/>
      <c r="H414" s="215"/>
      <c r="I414" s="215"/>
      <c r="J414" s="213"/>
      <c r="K414" s="216"/>
      <c r="L414" s="213"/>
      <c r="M414" s="213"/>
      <c r="N414" s="213"/>
      <c r="O414" s="213"/>
      <c r="P414" s="213"/>
      <c r="Q414" s="213"/>
      <c r="R414" s="213"/>
      <c r="S414" s="213"/>
      <c r="T414" s="213"/>
      <c r="U414" s="213"/>
      <c r="V414" s="213"/>
      <c r="W414" s="213"/>
      <c r="X414" s="213"/>
      <c r="Y414" s="213"/>
      <c r="Z414" s="213"/>
      <c r="AA414" s="213"/>
      <c r="AB414" s="213"/>
    </row>
    <row r="415" spans="1:28" ht="15" hidden="1" thickBot="1" x14ac:dyDescent="0.25">
      <c r="A415" s="213"/>
      <c r="B415" s="217"/>
      <c r="C415" s="213"/>
      <c r="D415" s="217"/>
      <c r="E415" s="213"/>
      <c r="F415" s="213"/>
      <c r="G415" s="213"/>
      <c r="H415" s="215"/>
      <c r="I415" s="215"/>
      <c r="J415" s="213"/>
      <c r="K415" s="216"/>
      <c r="L415" s="213"/>
      <c r="M415" s="213"/>
      <c r="N415" s="213"/>
      <c r="O415" s="213"/>
      <c r="P415" s="213"/>
      <c r="Q415" s="213"/>
      <c r="R415" s="213"/>
      <c r="S415" s="213"/>
      <c r="T415" s="213"/>
      <c r="U415" s="213"/>
      <c r="V415" s="213"/>
      <c r="W415" s="213"/>
      <c r="X415" s="213"/>
      <c r="Y415" s="213"/>
      <c r="Z415" s="213"/>
      <c r="AA415" s="213"/>
      <c r="AB415" s="213"/>
    </row>
    <row r="416" spans="1:28" ht="15" hidden="1" thickBot="1" x14ac:dyDescent="0.25">
      <c r="A416" s="213"/>
      <c r="B416" s="217"/>
      <c r="C416" s="213"/>
      <c r="D416" s="217"/>
      <c r="E416" s="213"/>
      <c r="F416" s="213"/>
      <c r="G416" s="213"/>
      <c r="H416" s="215"/>
      <c r="I416" s="215"/>
      <c r="J416" s="213"/>
      <c r="K416" s="216"/>
      <c r="L416" s="213"/>
      <c r="M416" s="213"/>
      <c r="N416" s="213"/>
      <c r="O416" s="213"/>
      <c r="P416" s="213"/>
      <c r="Q416" s="213"/>
      <c r="R416" s="213"/>
      <c r="S416" s="213"/>
      <c r="T416" s="213"/>
      <c r="U416" s="213"/>
      <c r="V416" s="213"/>
      <c r="W416" s="213"/>
      <c r="X416" s="213"/>
      <c r="Y416" s="213"/>
      <c r="Z416" s="213"/>
      <c r="AA416" s="213"/>
      <c r="AB416" s="213"/>
    </row>
    <row r="417" spans="1:28" ht="15" hidden="1" thickBot="1" x14ac:dyDescent="0.25">
      <c r="A417" s="213"/>
      <c r="B417" s="217"/>
      <c r="C417" s="213"/>
      <c r="D417" s="217"/>
      <c r="E417" s="213"/>
      <c r="F417" s="213"/>
      <c r="G417" s="213"/>
      <c r="H417" s="215"/>
      <c r="I417" s="215"/>
      <c r="J417" s="213"/>
      <c r="K417" s="216"/>
      <c r="L417" s="213"/>
      <c r="M417" s="213"/>
      <c r="N417" s="213"/>
      <c r="O417" s="213"/>
      <c r="P417" s="213"/>
      <c r="Q417" s="213"/>
      <c r="R417" s="213"/>
      <c r="S417" s="213"/>
      <c r="T417" s="213"/>
      <c r="U417" s="213"/>
      <c r="V417" s="213"/>
      <c r="W417" s="213"/>
      <c r="X417" s="213"/>
      <c r="Y417" s="213"/>
      <c r="Z417" s="213"/>
      <c r="AA417" s="213"/>
      <c r="AB417" s="213"/>
    </row>
    <row r="418" spans="1:28" ht="15" hidden="1" thickBot="1" x14ac:dyDescent="0.25">
      <c r="A418" s="213"/>
      <c r="B418" s="217"/>
      <c r="C418" s="213"/>
      <c r="D418" s="217"/>
      <c r="E418" s="213"/>
      <c r="F418" s="213"/>
      <c r="G418" s="213"/>
      <c r="H418" s="215"/>
      <c r="I418" s="215"/>
      <c r="J418" s="213"/>
      <c r="K418" s="216"/>
      <c r="L418" s="213"/>
      <c r="M418" s="213"/>
      <c r="N418" s="213"/>
      <c r="O418" s="213"/>
      <c r="P418" s="213"/>
      <c r="Q418" s="213"/>
      <c r="R418" s="213"/>
      <c r="S418" s="213"/>
      <c r="T418" s="213"/>
      <c r="U418" s="213"/>
      <c r="V418" s="213"/>
      <c r="W418" s="213"/>
      <c r="X418" s="213"/>
      <c r="Y418" s="213"/>
      <c r="Z418" s="213"/>
      <c r="AA418" s="213"/>
      <c r="AB418" s="213"/>
    </row>
    <row r="419" spans="1:28" ht="15" hidden="1" thickBot="1" x14ac:dyDescent="0.25">
      <c r="A419" s="213"/>
      <c r="B419" s="217"/>
      <c r="C419" s="213"/>
      <c r="D419" s="217"/>
      <c r="E419" s="213"/>
      <c r="F419" s="213"/>
      <c r="G419" s="213"/>
      <c r="H419" s="215"/>
      <c r="I419" s="215"/>
      <c r="J419" s="213"/>
      <c r="K419" s="216"/>
      <c r="L419" s="213"/>
      <c r="M419" s="213"/>
      <c r="N419" s="213"/>
      <c r="O419" s="213"/>
      <c r="P419" s="213"/>
      <c r="Q419" s="213"/>
      <c r="R419" s="213"/>
      <c r="S419" s="213"/>
      <c r="T419" s="213"/>
      <c r="U419" s="213"/>
      <c r="V419" s="213"/>
      <c r="W419" s="213"/>
      <c r="X419" s="213"/>
      <c r="Y419" s="213"/>
      <c r="Z419" s="213"/>
      <c r="AA419" s="213"/>
      <c r="AB419" s="213"/>
    </row>
    <row r="420" spans="1:28" ht="15" hidden="1" thickBot="1" x14ac:dyDescent="0.25">
      <c r="A420" s="213"/>
      <c r="B420" s="217"/>
      <c r="C420" s="213"/>
      <c r="D420" s="217"/>
      <c r="E420" s="213"/>
      <c r="F420" s="213"/>
      <c r="G420" s="213"/>
      <c r="H420" s="215"/>
      <c r="I420" s="215"/>
      <c r="J420" s="213"/>
      <c r="K420" s="216"/>
      <c r="L420" s="213"/>
      <c r="M420" s="213"/>
      <c r="N420" s="213"/>
      <c r="O420" s="213"/>
      <c r="P420" s="213"/>
      <c r="Q420" s="213"/>
      <c r="R420" s="213"/>
      <c r="S420" s="213"/>
      <c r="T420" s="213"/>
      <c r="U420" s="213"/>
      <c r="V420" s="213"/>
      <c r="W420" s="213"/>
      <c r="X420" s="213"/>
      <c r="Y420" s="213"/>
      <c r="Z420" s="213"/>
      <c r="AA420" s="213"/>
      <c r="AB420" s="213"/>
    </row>
    <row r="421" spans="1:28" ht="15" hidden="1" thickBot="1" x14ac:dyDescent="0.25">
      <c r="A421" s="213"/>
      <c r="B421" s="217"/>
      <c r="C421" s="213"/>
      <c r="D421" s="217"/>
      <c r="E421" s="213"/>
      <c r="F421" s="213"/>
      <c r="G421" s="213"/>
      <c r="H421" s="215"/>
      <c r="I421" s="215"/>
      <c r="J421" s="213"/>
      <c r="K421" s="216"/>
      <c r="L421" s="213"/>
      <c r="M421" s="213"/>
      <c r="N421" s="213"/>
      <c r="O421" s="213"/>
      <c r="P421" s="213"/>
      <c r="Q421" s="213"/>
      <c r="R421" s="213"/>
      <c r="S421" s="213"/>
      <c r="T421" s="213"/>
      <c r="U421" s="213"/>
      <c r="V421" s="213"/>
      <c r="W421" s="213"/>
      <c r="X421" s="213"/>
      <c r="Y421" s="213"/>
      <c r="Z421" s="213"/>
      <c r="AA421" s="213"/>
      <c r="AB421" s="213"/>
    </row>
    <row r="422" spans="1:28" ht="15" hidden="1" thickBot="1" x14ac:dyDescent="0.25">
      <c r="A422" s="213"/>
      <c r="B422" s="217"/>
      <c r="C422" s="213"/>
      <c r="D422" s="217"/>
      <c r="E422" s="213"/>
      <c r="F422" s="213"/>
      <c r="G422" s="213"/>
      <c r="H422" s="215"/>
      <c r="I422" s="215"/>
      <c r="J422" s="213"/>
      <c r="K422" s="216"/>
      <c r="L422" s="213"/>
      <c r="M422" s="213"/>
      <c r="N422" s="213"/>
      <c r="O422" s="213"/>
      <c r="P422" s="213"/>
      <c r="Q422" s="213"/>
      <c r="R422" s="213"/>
      <c r="S422" s="213"/>
      <c r="T422" s="213"/>
      <c r="U422" s="213"/>
      <c r="V422" s="213"/>
      <c r="W422" s="213"/>
      <c r="X422" s="213"/>
      <c r="Y422" s="213"/>
      <c r="Z422" s="213"/>
      <c r="AA422" s="213"/>
      <c r="AB422" s="213"/>
    </row>
    <row r="423" spans="1:28" ht="15" hidden="1" thickBot="1" x14ac:dyDescent="0.25">
      <c r="A423" s="213"/>
      <c r="B423" s="217"/>
      <c r="C423" s="213"/>
      <c r="D423" s="217"/>
      <c r="E423" s="213"/>
      <c r="F423" s="213"/>
      <c r="G423" s="213"/>
      <c r="H423" s="215"/>
      <c r="I423" s="215"/>
      <c r="J423" s="213"/>
      <c r="K423" s="216"/>
      <c r="L423" s="213"/>
      <c r="M423" s="213"/>
      <c r="N423" s="213"/>
      <c r="O423" s="213"/>
      <c r="P423" s="213"/>
      <c r="Q423" s="213"/>
      <c r="R423" s="213"/>
      <c r="S423" s="213"/>
      <c r="T423" s="213"/>
      <c r="U423" s="213"/>
      <c r="V423" s="213"/>
      <c r="W423" s="213"/>
      <c r="X423" s="213"/>
      <c r="Y423" s="213"/>
      <c r="Z423" s="213"/>
      <c r="AA423" s="213"/>
      <c r="AB423" s="213"/>
    </row>
    <row r="424" spans="1:28" ht="15" hidden="1" thickBot="1" x14ac:dyDescent="0.25">
      <c r="A424" s="213"/>
      <c r="B424" s="217"/>
      <c r="C424" s="213"/>
      <c r="D424" s="217"/>
      <c r="E424" s="213"/>
      <c r="F424" s="213"/>
      <c r="G424" s="213"/>
      <c r="H424" s="215"/>
      <c r="I424" s="215"/>
      <c r="J424" s="213"/>
      <c r="K424" s="216"/>
      <c r="L424" s="213"/>
      <c r="M424" s="213"/>
      <c r="N424" s="213"/>
      <c r="O424" s="213"/>
      <c r="P424" s="213"/>
      <c r="Q424" s="213"/>
      <c r="R424" s="213"/>
      <c r="S424" s="213"/>
      <c r="T424" s="213"/>
      <c r="U424" s="213"/>
      <c r="V424" s="213"/>
      <c r="W424" s="213"/>
      <c r="X424" s="213"/>
      <c r="Y424" s="213"/>
      <c r="Z424" s="213"/>
      <c r="AA424" s="213"/>
      <c r="AB424" s="213"/>
    </row>
    <row r="425" spans="1:28" ht="15" hidden="1" thickBot="1" x14ac:dyDescent="0.25">
      <c r="A425" s="213"/>
      <c r="B425" s="217"/>
      <c r="C425" s="213"/>
      <c r="D425" s="217"/>
      <c r="E425" s="213"/>
      <c r="F425" s="213"/>
      <c r="G425" s="213"/>
      <c r="H425" s="215"/>
      <c r="I425" s="215"/>
      <c r="J425" s="213"/>
      <c r="K425" s="216"/>
      <c r="L425" s="213"/>
      <c r="M425" s="213"/>
      <c r="N425" s="213"/>
      <c r="O425" s="213"/>
      <c r="P425" s="213"/>
      <c r="Q425" s="213"/>
      <c r="R425" s="213"/>
      <c r="S425" s="213"/>
      <c r="T425" s="213"/>
      <c r="U425" s="213"/>
      <c r="V425" s="213"/>
      <c r="W425" s="213"/>
      <c r="X425" s="213"/>
      <c r="Y425" s="213"/>
      <c r="Z425" s="213"/>
      <c r="AA425" s="213"/>
      <c r="AB425" s="213"/>
    </row>
    <row r="426" spans="1:28" ht="15" hidden="1" thickBot="1" x14ac:dyDescent="0.25">
      <c r="A426" s="213"/>
      <c r="B426" s="217"/>
      <c r="C426" s="213"/>
      <c r="D426" s="217"/>
      <c r="E426" s="213"/>
      <c r="F426" s="213"/>
      <c r="G426" s="213"/>
      <c r="H426" s="215"/>
      <c r="I426" s="215"/>
      <c r="J426" s="213"/>
      <c r="K426" s="216"/>
      <c r="L426" s="213"/>
      <c r="M426" s="213"/>
      <c r="N426" s="213"/>
      <c r="O426" s="213"/>
      <c r="P426" s="213"/>
      <c r="Q426" s="213"/>
      <c r="R426" s="213"/>
      <c r="S426" s="213"/>
      <c r="T426" s="213"/>
      <c r="U426" s="213"/>
      <c r="V426" s="213"/>
      <c r="W426" s="213"/>
      <c r="X426" s="213"/>
      <c r="Y426" s="213"/>
      <c r="Z426" s="213"/>
      <c r="AA426" s="213"/>
      <c r="AB426" s="213"/>
    </row>
    <row r="427" spans="1:28" ht="15" hidden="1" thickBot="1" x14ac:dyDescent="0.25">
      <c r="A427" s="213"/>
      <c r="B427" s="217"/>
      <c r="C427" s="213"/>
      <c r="D427" s="217"/>
      <c r="E427" s="213"/>
      <c r="F427" s="213"/>
      <c r="G427" s="213"/>
      <c r="H427" s="215"/>
      <c r="I427" s="215"/>
      <c r="J427" s="213"/>
      <c r="K427" s="216"/>
      <c r="L427" s="213"/>
      <c r="M427" s="213"/>
      <c r="N427" s="213"/>
      <c r="O427" s="213"/>
      <c r="P427" s="213"/>
      <c r="Q427" s="213"/>
      <c r="R427" s="213"/>
      <c r="S427" s="213"/>
      <c r="T427" s="213"/>
      <c r="U427" s="213"/>
      <c r="V427" s="213"/>
      <c r="W427" s="213"/>
      <c r="X427" s="213"/>
      <c r="Y427" s="213"/>
      <c r="Z427" s="213"/>
      <c r="AA427" s="213"/>
      <c r="AB427" s="213"/>
    </row>
    <row r="428" spans="1:28" ht="15" hidden="1" thickBot="1" x14ac:dyDescent="0.25">
      <c r="A428" s="213"/>
      <c r="B428" s="217"/>
      <c r="C428" s="213"/>
      <c r="D428" s="217"/>
      <c r="E428" s="213"/>
      <c r="F428" s="213"/>
      <c r="G428" s="213"/>
      <c r="H428" s="215"/>
      <c r="I428" s="215"/>
      <c r="J428" s="213"/>
      <c r="K428" s="216"/>
      <c r="L428" s="213"/>
      <c r="M428" s="213"/>
      <c r="N428" s="213"/>
      <c r="O428" s="213"/>
      <c r="P428" s="213"/>
      <c r="Q428" s="213"/>
      <c r="R428" s="213"/>
      <c r="S428" s="213"/>
      <c r="T428" s="213"/>
      <c r="U428" s="213"/>
      <c r="V428" s="213"/>
      <c r="W428" s="213"/>
      <c r="X428" s="213"/>
      <c r="Y428" s="213"/>
      <c r="Z428" s="213"/>
      <c r="AA428" s="213"/>
      <c r="AB428" s="213"/>
    </row>
    <row r="429" spans="1:28" ht="15" hidden="1" thickBot="1" x14ac:dyDescent="0.25">
      <c r="A429" s="213"/>
      <c r="B429" s="217"/>
      <c r="C429" s="213"/>
      <c r="D429" s="217"/>
      <c r="E429" s="213"/>
      <c r="F429" s="213"/>
      <c r="G429" s="213"/>
      <c r="H429" s="215"/>
      <c r="I429" s="215"/>
      <c r="J429" s="213"/>
      <c r="K429" s="216"/>
      <c r="L429" s="213"/>
      <c r="M429" s="213"/>
      <c r="N429" s="213"/>
      <c r="O429" s="213"/>
      <c r="P429" s="213"/>
      <c r="Q429" s="213"/>
      <c r="R429" s="213"/>
      <c r="S429" s="213"/>
      <c r="T429" s="213"/>
      <c r="U429" s="213"/>
      <c r="V429" s="213"/>
      <c r="W429" s="213"/>
      <c r="X429" s="213"/>
      <c r="Y429" s="213"/>
      <c r="Z429" s="213"/>
      <c r="AA429" s="213"/>
      <c r="AB429" s="213"/>
    </row>
    <row r="430" spans="1:28" ht="15" hidden="1" thickBot="1" x14ac:dyDescent="0.25">
      <c r="A430" s="213"/>
      <c r="B430" s="217"/>
      <c r="C430" s="213"/>
      <c r="D430" s="217"/>
      <c r="E430" s="213"/>
      <c r="F430" s="213"/>
      <c r="G430" s="213"/>
      <c r="H430" s="215"/>
      <c r="I430" s="215"/>
      <c r="J430" s="213"/>
      <c r="K430" s="216"/>
      <c r="L430" s="213"/>
      <c r="M430" s="213"/>
      <c r="N430" s="213"/>
      <c r="O430" s="213"/>
      <c r="P430" s="213"/>
      <c r="Q430" s="213"/>
      <c r="R430" s="213"/>
      <c r="S430" s="213"/>
      <c r="T430" s="213"/>
      <c r="U430" s="213"/>
      <c r="V430" s="213"/>
      <c r="W430" s="213"/>
      <c r="X430" s="213"/>
      <c r="Y430" s="213"/>
      <c r="Z430" s="213"/>
      <c r="AA430" s="213"/>
      <c r="AB430" s="213"/>
    </row>
    <row r="431" spans="1:28" ht="15" hidden="1" thickBot="1" x14ac:dyDescent="0.25">
      <c r="A431" s="213"/>
      <c r="B431" s="217"/>
      <c r="C431" s="213"/>
      <c r="D431" s="217"/>
      <c r="E431" s="213"/>
      <c r="F431" s="213"/>
      <c r="G431" s="213"/>
      <c r="H431" s="215"/>
      <c r="I431" s="215"/>
      <c r="J431" s="213"/>
      <c r="K431" s="216"/>
      <c r="L431" s="213"/>
      <c r="M431" s="213"/>
      <c r="N431" s="213"/>
      <c r="O431" s="213"/>
      <c r="P431" s="213"/>
      <c r="Q431" s="213"/>
      <c r="R431" s="213"/>
      <c r="S431" s="213"/>
      <c r="T431" s="213"/>
      <c r="U431" s="213"/>
      <c r="V431" s="213"/>
      <c r="W431" s="213"/>
      <c r="X431" s="213"/>
      <c r="Y431" s="213"/>
      <c r="Z431" s="213"/>
      <c r="AA431" s="213"/>
      <c r="AB431" s="213"/>
    </row>
    <row r="432" spans="1:28" ht="15" hidden="1" thickBot="1" x14ac:dyDescent="0.25">
      <c r="A432" s="213"/>
      <c r="B432" s="217"/>
      <c r="C432" s="213"/>
      <c r="D432" s="217"/>
      <c r="E432" s="213"/>
      <c r="F432" s="213"/>
      <c r="G432" s="213"/>
      <c r="H432" s="215"/>
      <c r="I432" s="215"/>
      <c r="J432" s="213"/>
      <c r="K432" s="216"/>
      <c r="L432" s="213"/>
      <c r="M432" s="213"/>
      <c r="N432" s="213"/>
      <c r="O432" s="213"/>
      <c r="P432" s="213"/>
      <c r="Q432" s="213"/>
      <c r="R432" s="213"/>
      <c r="S432" s="213"/>
      <c r="T432" s="213"/>
      <c r="U432" s="213"/>
      <c r="V432" s="213"/>
      <c r="W432" s="213"/>
      <c r="X432" s="213"/>
      <c r="Y432" s="213"/>
      <c r="Z432" s="213"/>
      <c r="AA432" s="213"/>
      <c r="AB432" s="213"/>
    </row>
    <row r="433" spans="1:28" ht="15" hidden="1" thickBot="1" x14ac:dyDescent="0.25">
      <c r="A433" s="213"/>
      <c r="B433" s="217"/>
      <c r="C433" s="213"/>
      <c r="D433" s="217"/>
      <c r="E433" s="213"/>
      <c r="F433" s="213"/>
      <c r="G433" s="213"/>
      <c r="H433" s="215"/>
      <c r="I433" s="215"/>
      <c r="J433" s="213"/>
      <c r="K433" s="216"/>
      <c r="L433" s="213"/>
      <c r="M433" s="213"/>
      <c r="N433" s="213"/>
      <c r="O433" s="213"/>
      <c r="P433" s="213"/>
      <c r="Q433" s="213"/>
      <c r="R433" s="213"/>
      <c r="S433" s="213"/>
      <c r="T433" s="213"/>
      <c r="U433" s="213"/>
      <c r="V433" s="213"/>
      <c r="W433" s="213"/>
      <c r="X433" s="213"/>
      <c r="Y433" s="213"/>
      <c r="Z433" s="213"/>
      <c r="AA433" s="213"/>
      <c r="AB433" s="213"/>
    </row>
    <row r="434" spans="1:28" ht="15" hidden="1" thickBot="1" x14ac:dyDescent="0.25">
      <c r="A434" s="213"/>
      <c r="B434" s="217"/>
      <c r="C434" s="213"/>
      <c r="D434" s="217"/>
      <c r="E434" s="213"/>
      <c r="F434" s="213"/>
      <c r="G434" s="213"/>
      <c r="H434" s="215"/>
      <c r="I434" s="215"/>
      <c r="J434" s="213"/>
      <c r="K434" s="216"/>
      <c r="L434" s="213"/>
      <c r="M434" s="213"/>
      <c r="N434" s="213"/>
      <c r="O434" s="213"/>
      <c r="P434" s="213"/>
      <c r="Q434" s="213"/>
      <c r="R434" s="213"/>
      <c r="S434" s="213"/>
      <c r="T434" s="213"/>
      <c r="U434" s="213"/>
      <c r="V434" s="213"/>
      <c r="W434" s="213"/>
      <c r="X434" s="213"/>
      <c r="Y434" s="213"/>
      <c r="Z434" s="213"/>
      <c r="AA434" s="213"/>
      <c r="AB434" s="213"/>
    </row>
    <row r="435" spans="1:28" ht="15" hidden="1" thickBot="1" x14ac:dyDescent="0.25">
      <c r="A435" s="213"/>
      <c r="B435" s="217"/>
      <c r="C435" s="213"/>
      <c r="D435" s="217"/>
      <c r="E435" s="213"/>
      <c r="F435" s="213"/>
      <c r="G435" s="213"/>
      <c r="H435" s="215"/>
      <c r="I435" s="215"/>
      <c r="J435" s="213"/>
      <c r="K435" s="216"/>
      <c r="L435" s="213"/>
      <c r="M435" s="213"/>
      <c r="N435" s="213"/>
      <c r="O435" s="213"/>
      <c r="P435" s="213"/>
      <c r="Q435" s="213"/>
      <c r="R435" s="213"/>
      <c r="S435" s="213"/>
      <c r="T435" s="213"/>
      <c r="U435" s="213"/>
      <c r="V435" s="213"/>
      <c r="W435" s="213"/>
      <c r="X435" s="213"/>
      <c r="Y435" s="213"/>
      <c r="Z435" s="213"/>
      <c r="AA435" s="213"/>
      <c r="AB435" s="213"/>
    </row>
    <row r="436" spans="1:28" ht="15" hidden="1" thickBot="1" x14ac:dyDescent="0.25">
      <c r="A436" s="213"/>
      <c r="B436" s="217"/>
      <c r="C436" s="213"/>
      <c r="D436" s="217"/>
      <c r="E436" s="213"/>
      <c r="F436" s="213"/>
      <c r="G436" s="213"/>
      <c r="H436" s="215"/>
      <c r="I436" s="215"/>
      <c r="J436" s="213"/>
      <c r="K436" s="216"/>
      <c r="L436" s="213"/>
      <c r="M436" s="213"/>
      <c r="N436" s="213"/>
      <c r="O436" s="213"/>
      <c r="P436" s="213"/>
      <c r="Q436" s="213"/>
      <c r="R436" s="213"/>
      <c r="S436" s="213"/>
      <c r="T436" s="213"/>
      <c r="U436" s="213"/>
      <c r="V436" s="213"/>
      <c r="W436" s="213"/>
      <c r="X436" s="213"/>
      <c r="Y436" s="213"/>
      <c r="Z436" s="213"/>
      <c r="AA436" s="213"/>
      <c r="AB436" s="213"/>
    </row>
    <row r="437" spans="1:28" ht="15" hidden="1" thickBot="1" x14ac:dyDescent="0.25">
      <c r="A437" s="213"/>
      <c r="B437" s="217"/>
      <c r="C437" s="213"/>
      <c r="D437" s="217"/>
      <c r="E437" s="213"/>
      <c r="F437" s="213"/>
      <c r="G437" s="213"/>
      <c r="H437" s="215"/>
      <c r="I437" s="215"/>
      <c r="J437" s="213"/>
      <c r="K437" s="216"/>
      <c r="L437" s="213"/>
      <c r="M437" s="213"/>
      <c r="N437" s="213"/>
      <c r="O437" s="213"/>
      <c r="P437" s="213"/>
      <c r="Q437" s="213"/>
      <c r="R437" s="213"/>
      <c r="S437" s="213"/>
      <c r="T437" s="213"/>
      <c r="U437" s="213"/>
      <c r="V437" s="213"/>
      <c r="W437" s="213"/>
      <c r="X437" s="213"/>
      <c r="Y437" s="213"/>
      <c r="Z437" s="213"/>
      <c r="AA437" s="213"/>
      <c r="AB437" s="213"/>
    </row>
    <row r="438" spans="1:28" ht="15" hidden="1" thickBot="1" x14ac:dyDescent="0.25">
      <c r="A438" s="213"/>
      <c r="B438" s="217"/>
      <c r="C438" s="213"/>
      <c r="D438" s="217"/>
      <c r="E438" s="213"/>
      <c r="F438" s="213"/>
      <c r="G438" s="213"/>
      <c r="H438" s="215"/>
      <c r="I438" s="215"/>
      <c r="J438" s="213"/>
      <c r="K438" s="216"/>
      <c r="L438" s="213"/>
      <c r="M438" s="213"/>
      <c r="N438" s="213"/>
      <c r="O438" s="213"/>
      <c r="P438" s="213"/>
      <c r="Q438" s="213"/>
      <c r="R438" s="213"/>
      <c r="S438" s="213"/>
      <c r="T438" s="213"/>
      <c r="U438" s="213"/>
      <c r="V438" s="213"/>
      <c r="W438" s="213"/>
      <c r="X438" s="213"/>
      <c r="Y438" s="213"/>
      <c r="Z438" s="213"/>
      <c r="AA438" s="213"/>
      <c r="AB438" s="213"/>
    </row>
    <row r="439" spans="1:28" ht="15" hidden="1" thickBot="1" x14ac:dyDescent="0.25">
      <c r="A439" s="213"/>
      <c r="B439" s="217"/>
      <c r="C439" s="213"/>
      <c r="D439" s="217"/>
      <c r="E439" s="213"/>
      <c r="F439" s="213"/>
      <c r="G439" s="213"/>
      <c r="H439" s="215"/>
      <c r="I439" s="215"/>
      <c r="J439" s="213"/>
      <c r="K439" s="216"/>
      <c r="L439" s="213"/>
      <c r="M439" s="213"/>
      <c r="N439" s="213"/>
      <c r="O439" s="213"/>
      <c r="P439" s="213"/>
      <c r="Q439" s="213"/>
      <c r="R439" s="213"/>
      <c r="S439" s="213"/>
      <c r="T439" s="213"/>
      <c r="U439" s="213"/>
      <c r="V439" s="213"/>
      <c r="W439" s="213"/>
      <c r="X439" s="213"/>
      <c r="Y439" s="213"/>
      <c r="Z439" s="213"/>
      <c r="AA439" s="213"/>
      <c r="AB439" s="213"/>
    </row>
    <row r="440" spans="1:28" ht="15" hidden="1" thickBot="1" x14ac:dyDescent="0.25">
      <c r="A440" s="213"/>
      <c r="B440" s="217"/>
      <c r="C440" s="213"/>
      <c r="D440" s="217"/>
      <c r="E440" s="213"/>
      <c r="F440" s="213"/>
      <c r="G440" s="213"/>
      <c r="H440" s="215"/>
      <c r="I440" s="215"/>
      <c r="J440" s="213"/>
      <c r="K440" s="216"/>
      <c r="L440" s="213"/>
      <c r="M440" s="213"/>
      <c r="N440" s="213"/>
      <c r="O440" s="213"/>
      <c r="P440" s="213"/>
      <c r="Q440" s="213"/>
      <c r="R440" s="213"/>
      <c r="S440" s="213"/>
      <c r="T440" s="213"/>
      <c r="U440" s="213"/>
      <c r="V440" s="213"/>
      <c r="W440" s="213"/>
      <c r="X440" s="213"/>
      <c r="Y440" s="213"/>
      <c r="Z440" s="213"/>
      <c r="AA440" s="213"/>
      <c r="AB440" s="213"/>
    </row>
    <row r="441" spans="1:28" ht="15" hidden="1" thickBot="1" x14ac:dyDescent="0.25">
      <c r="A441" s="213"/>
      <c r="B441" s="217"/>
      <c r="C441" s="213"/>
      <c r="D441" s="217"/>
      <c r="E441" s="213"/>
      <c r="F441" s="213"/>
      <c r="G441" s="213"/>
      <c r="H441" s="215"/>
      <c r="I441" s="215"/>
      <c r="J441" s="213"/>
      <c r="K441" s="216"/>
      <c r="L441" s="213"/>
      <c r="M441" s="213"/>
      <c r="N441" s="213"/>
      <c r="O441" s="213"/>
      <c r="P441" s="213"/>
      <c r="Q441" s="213"/>
      <c r="R441" s="213"/>
      <c r="S441" s="213"/>
      <c r="T441" s="213"/>
      <c r="U441" s="213"/>
      <c r="V441" s="213"/>
      <c r="W441" s="213"/>
      <c r="X441" s="213"/>
      <c r="Y441" s="213"/>
      <c r="Z441" s="213"/>
      <c r="AA441" s="213"/>
      <c r="AB441" s="213"/>
    </row>
    <row r="442" spans="1:28" ht="15" hidden="1" thickBot="1" x14ac:dyDescent="0.25">
      <c r="A442" s="213"/>
      <c r="B442" s="217"/>
      <c r="C442" s="213"/>
      <c r="D442" s="217"/>
      <c r="E442" s="213"/>
      <c r="F442" s="213"/>
      <c r="G442" s="213"/>
      <c r="H442" s="215"/>
      <c r="I442" s="215"/>
      <c r="J442" s="213"/>
      <c r="K442" s="216"/>
      <c r="L442" s="213"/>
      <c r="M442" s="213"/>
      <c r="N442" s="213"/>
      <c r="O442" s="213"/>
      <c r="P442" s="213"/>
      <c r="Q442" s="213"/>
      <c r="R442" s="213"/>
      <c r="S442" s="213"/>
      <c r="T442" s="213"/>
      <c r="U442" s="213"/>
      <c r="V442" s="213"/>
      <c r="W442" s="213"/>
      <c r="X442" s="213"/>
      <c r="Y442" s="213"/>
      <c r="Z442" s="213"/>
      <c r="AA442" s="213"/>
      <c r="AB442" s="213"/>
    </row>
    <row r="443" spans="1:28" ht="15" hidden="1" thickBot="1" x14ac:dyDescent="0.25">
      <c r="A443" s="213"/>
      <c r="B443" s="217"/>
      <c r="C443" s="213"/>
      <c r="D443" s="217"/>
      <c r="E443" s="213"/>
      <c r="F443" s="213"/>
      <c r="G443" s="213"/>
      <c r="H443" s="215"/>
      <c r="I443" s="215"/>
      <c r="J443" s="213"/>
      <c r="K443" s="216"/>
      <c r="L443" s="213"/>
      <c r="M443" s="213"/>
      <c r="N443" s="213"/>
      <c r="O443" s="213"/>
      <c r="P443" s="213"/>
      <c r="Q443" s="213"/>
      <c r="R443" s="213"/>
      <c r="S443" s="213"/>
      <c r="T443" s="213"/>
      <c r="U443" s="213"/>
      <c r="V443" s="213"/>
      <c r="W443" s="213"/>
      <c r="X443" s="213"/>
      <c r="Y443" s="213"/>
      <c r="Z443" s="213"/>
      <c r="AA443" s="213"/>
      <c r="AB443" s="213"/>
    </row>
    <row r="444" spans="1:28" ht="15" hidden="1" thickBot="1" x14ac:dyDescent="0.25">
      <c r="A444" s="213"/>
      <c r="B444" s="217"/>
      <c r="C444" s="213"/>
      <c r="D444" s="217"/>
      <c r="E444" s="213"/>
      <c r="F444" s="213"/>
      <c r="G444" s="213"/>
      <c r="H444" s="215"/>
      <c r="I444" s="215"/>
      <c r="J444" s="213"/>
      <c r="K444" s="216"/>
      <c r="L444" s="213"/>
      <c r="M444" s="213"/>
      <c r="N444" s="213"/>
      <c r="O444" s="213"/>
      <c r="P444" s="213"/>
      <c r="Q444" s="213"/>
      <c r="R444" s="213"/>
      <c r="S444" s="213"/>
      <c r="T444" s="213"/>
      <c r="U444" s="213"/>
      <c r="V444" s="213"/>
      <c r="W444" s="213"/>
      <c r="X444" s="213"/>
      <c r="Y444" s="213"/>
      <c r="Z444" s="213"/>
      <c r="AA444" s="213"/>
      <c r="AB444" s="213"/>
    </row>
    <row r="445" spans="1:28" ht="15" hidden="1" thickBot="1" x14ac:dyDescent="0.25">
      <c r="A445" s="213"/>
      <c r="B445" s="217"/>
      <c r="C445" s="213"/>
      <c r="D445" s="217"/>
      <c r="E445" s="213"/>
      <c r="F445" s="213"/>
      <c r="G445" s="213"/>
      <c r="H445" s="215"/>
      <c r="I445" s="215"/>
      <c r="J445" s="213"/>
      <c r="K445" s="216"/>
      <c r="L445" s="213"/>
      <c r="M445" s="213"/>
      <c r="N445" s="213"/>
      <c r="O445" s="213"/>
      <c r="P445" s="213"/>
      <c r="Q445" s="213"/>
      <c r="R445" s="213"/>
      <c r="S445" s="213"/>
      <c r="T445" s="213"/>
      <c r="U445" s="213"/>
      <c r="V445" s="213"/>
      <c r="W445" s="213"/>
      <c r="X445" s="213"/>
      <c r="Y445" s="213"/>
      <c r="Z445" s="213"/>
      <c r="AA445" s="213"/>
      <c r="AB445" s="213"/>
    </row>
    <row r="446" spans="1:28" ht="15" hidden="1" thickBot="1" x14ac:dyDescent="0.25">
      <c r="A446" s="213"/>
      <c r="B446" s="217"/>
      <c r="C446" s="213"/>
      <c r="D446" s="217"/>
      <c r="E446" s="213"/>
      <c r="F446" s="213"/>
      <c r="G446" s="213"/>
      <c r="H446" s="215"/>
      <c r="I446" s="215"/>
      <c r="J446" s="213"/>
      <c r="K446" s="216"/>
      <c r="L446" s="213"/>
      <c r="M446" s="213"/>
      <c r="N446" s="213"/>
      <c r="O446" s="213"/>
      <c r="P446" s="213"/>
      <c r="Q446" s="213"/>
      <c r="R446" s="213"/>
      <c r="S446" s="213"/>
      <c r="T446" s="213"/>
      <c r="U446" s="213"/>
      <c r="V446" s="213"/>
      <c r="W446" s="213"/>
      <c r="X446" s="213"/>
      <c r="Y446" s="213"/>
      <c r="Z446" s="213"/>
      <c r="AA446" s="213"/>
      <c r="AB446" s="213"/>
    </row>
    <row r="447" spans="1:28" ht="15" hidden="1" thickBot="1" x14ac:dyDescent="0.25">
      <c r="A447" s="213"/>
      <c r="B447" s="217"/>
      <c r="C447" s="213"/>
      <c r="D447" s="217"/>
      <c r="E447" s="213"/>
      <c r="F447" s="213"/>
      <c r="G447" s="213"/>
      <c r="H447" s="215"/>
      <c r="I447" s="215"/>
      <c r="J447" s="213"/>
      <c r="K447" s="216"/>
      <c r="L447" s="213"/>
      <c r="M447" s="213"/>
      <c r="N447" s="213"/>
      <c r="O447" s="213"/>
      <c r="P447" s="213"/>
      <c r="Q447" s="213"/>
      <c r="R447" s="213"/>
      <c r="S447" s="213"/>
      <c r="T447" s="213"/>
      <c r="U447" s="213"/>
      <c r="V447" s="213"/>
      <c r="W447" s="213"/>
      <c r="X447" s="213"/>
      <c r="Y447" s="213"/>
      <c r="Z447" s="213"/>
      <c r="AA447" s="213"/>
      <c r="AB447" s="213"/>
    </row>
    <row r="448" spans="1:28" ht="15" hidden="1" thickBot="1" x14ac:dyDescent="0.25">
      <c r="A448" s="213"/>
      <c r="B448" s="217"/>
      <c r="C448" s="213"/>
      <c r="D448" s="217"/>
      <c r="E448" s="213"/>
      <c r="F448" s="213"/>
      <c r="G448" s="213"/>
      <c r="H448" s="215"/>
      <c r="I448" s="215"/>
      <c r="J448" s="213"/>
      <c r="K448" s="216"/>
      <c r="L448" s="213"/>
      <c r="M448" s="213"/>
      <c r="N448" s="213"/>
      <c r="O448" s="213"/>
      <c r="P448" s="213"/>
      <c r="Q448" s="213"/>
      <c r="R448" s="213"/>
      <c r="S448" s="213"/>
      <c r="T448" s="213"/>
      <c r="U448" s="213"/>
      <c r="V448" s="213"/>
      <c r="W448" s="213"/>
      <c r="X448" s="213"/>
      <c r="Y448" s="213"/>
      <c r="Z448" s="213"/>
      <c r="AA448" s="213"/>
      <c r="AB448" s="213"/>
    </row>
    <row r="449" spans="1:28" ht="15" hidden="1" thickBot="1" x14ac:dyDescent="0.25">
      <c r="A449" s="213"/>
      <c r="B449" s="217"/>
      <c r="C449" s="213"/>
      <c r="D449" s="217"/>
      <c r="E449" s="213"/>
      <c r="F449" s="213"/>
      <c r="G449" s="213"/>
      <c r="H449" s="215"/>
      <c r="I449" s="215"/>
      <c r="J449" s="213"/>
      <c r="K449" s="216"/>
      <c r="L449" s="213"/>
      <c r="M449" s="213"/>
      <c r="N449" s="213"/>
      <c r="O449" s="213"/>
      <c r="P449" s="213"/>
      <c r="Q449" s="213"/>
      <c r="R449" s="213"/>
      <c r="S449" s="213"/>
      <c r="T449" s="213"/>
      <c r="U449" s="213"/>
      <c r="V449" s="213"/>
      <c r="W449" s="213"/>
      <c r="X449" s="213"/>
      <c r="Y449" s="213"/>
      <c r="Z449" s="213"/>
      <c r="AA449" s="213"/>
      <c r="AB449" s="213"/>
    </row>
    <row r="450" spans="1:28" ht="15" hidden="1" thickBot="1" x14ac:dyDescent="0.25">
      <c r="A450" s="213"/>
      <c r="B450" s="217"/>
      <c r="C450" s="213"/>
      <c r="D450" s="217"/>
      <c r="E450" s="213"/>
      <c r="F450" s="213"/>
      <c r="G450" s="213"/>
      <c r="H450" s="215"/>
      <c r="I450" s="215"/>
      <c r="J450" s="213"/>
      <c r="K450" s="216"/>
      <c r="L450" s="213"/>
      <c r="M450" s="213"/>
      <c r="N450" s="213"/>
      <c r="O450" s="213"/>
      <c r="P450" s="213"/>
      <c r="Q450" s="213"/>
      <c r="R450" s="213"/>
      <c r="S450" s="213"/>
      <c r="T450" s="213"/>
      <c r="U450" s="213"/>
      <c r="V450" s="213"/>
      <c r="W450" s="213"/>
      <c r="X450" s="213"/>
      <c r="Y450" s="213"/>
      <c r="Z450" s="213"/>
      <c r="AA450" s="213"/>
      <c r="AB450" s="213"/>
    </row>
    <row r="451" spans="1:28" ht="15" hidden="1" thickBot="1" x14ac:dyDescent="0.25">
      <c r="A451" s="213"/>
      <c r="B451" s="217"/>
      <c r="C451" s="213"/>
      <c r="D451" s="217"/>
      <c r="E451" s="213"/>
      <c r="F451" s="213"/>
      <c r="G451" s="213"/>
      <c r="H451" s="215"/>
      <c r="I451" s="215"/>
      <c r="J451" s="213"/>
      <c r="K451" s="216"/>
      <c r="L451" s="213"/>
      <c r="M451" s="213"/>
      <c r="N451" s="213"/>
      <c r="O451" s="213"/>
      <c r="P451" s="213"/>
      <c r="Q451" s="213"/>
      <c r="R451" s="213"/>
      <c r="S451" s="213"/>
      <c r="T451" s="213"/>
      <c r="U451" s="213"/>
      <c r="V451" s="213"/>
      <c r="W451" s="213"/>
      <c r="X451" s="213"/>
      <c r="Y451" s="213"/>
      <c r="Z451" s="213"/>
      <c r="AA451" s="213"/>
      <c r="AB451" s="213"/>
    </row>
    <row r="452" spans="1:28" ht="15" hidden="1" thickBot="1" x14ac:dyDescent="0.25">
      <c r="A452" s="213"/>
      <c r="B452" s="217"/>
      <c r="C452" s="213"/>
      <c r="D452" s="217"/>
      <c r="E452" s="213"/>
      <c r="F452" s="213"/>
      <c r="G452" s="213"/>
      <c r="H452" s="215"/>
      <c r="I452" s="215"/>
      <c r="J452" s="213"/>
      <c r="K452" s="216"/>
      <c r="L452" s="213"/>
      <c r="M452" s="213"/>
      <c r="N452" s="213"/>
      <c r="O452" s="213"/>
      <c r="P452" s="213"/>
      <c r="Q452" s="213"/>
      <c r="R452" s="213"/>
      <c r="S452" s="213"/>
      <c r="T452" s="213"/>
      <c r="U452" s="213"/>
      <c r="V452" s="213"/>
      <c r="W452" s="213"/>
      <c r="X452" s="213"/>
      <c r="Y452" s="213"/>
      <c r="Z452" s="213"/>
      <c r="AA452" s="213"/>
      <c r="AB452" s="213"/>
    </row>
    <row r="453" spans="1:28" ht="15" hidden="1" thickBot="1" x14ac:dyDescent="0.25">
      <c r="A453" s="213"/>
      <c r="B453" s="217"/>
      <c r="C453" s="213"/>
      <c r="D453" s="217"/>
      <c r="E453" s="213"/>
      <c r="F453" s="213"/>
      <c r="G453" s="213"/>
      <c r="H453" s="215"/>
      <c r="I453" s="215"/>
      <c r="J453" s="213"/>
      <c r="K453" s="216"/>
      <c r="L453" s="213"/>
      <c r="M453" s="213"/>
      <c r="N453" s="213"/>
      <c r="O453" s="213"/>
      <c r="P453" s="213"/>
      <c r="Q453" s="213"/>
      <c r="R453" s="213"/>
      <c r="S453" s="213"/>
      <c r="T453" s="213"/>
      <c r="U453" s="213"/>
      <c r="V453" s="213"/>
      <c r="W453" s="213"/>
      <c r="X453" s="213"/>
      <c r="Y453" s="213"/>
      <c r="Z453" s="213"/>
      <c r="AA453" s="213"/>
      <c r="AB453" s="213"/>
    </row>
    <row r="454" spans="1:28" ht="15" hidden="1" thickBot="1" x14ac:dyDescent="0.25">
      <c r="A454" s="213"/>
      <c r="B454" s="217"/>
      <c r="C454" s="213"/>
      <c r="D454" s="217"/>
      <c r="E454" s="213"/>
      <c r="F454" s="213"/>
      <c r="G454" s="213"/>
      <c r="H454" s="215"/>
      <c r="I454" s="215"/>
      <c r="J454" s="213"/>
      <c r="K454" s="216"/>
      <c r="L454" s="213"/>
      <c r="M454" s="213"/>
      <c r="N454" s="213"/>
      <c r="O454" s="213"/>
      <c r="P454" s="213"/>
      <c r="Q454" s="213"/>
      <c r="R454" s="213"/>
      <c r="S454" s="213"/>
      <c r="T454" s="213"/>
      <c r="U454" s="213"/>
      <c r="V454" s="213"/>
      <c r="W454" s="213"/>
      <c r="X454" s="213"/>
      <c r="Y454" s="213"/>
      <c r="Z454" s="213"/>
      <c r="AA454" s="213"/>
      <c r="AB454" s="213"/>
    </row>
    <row r="455" spans="1:28" ht="15" hidden="1" thickBot="1" x14ac:dyDescent="0.25">
      <c r="A455" s="213"/>
      <c r="B455" s="217"/>
      <c r="C455" s="213"/>
      <c r="D455" s="217"/>
      <c r="E455" s="213"/>
      <c r="F455" s="213"/>
      <c r="G455" s="213"/>
      <c r="H455" s="215"/>
      <c r="I455" s="215"/>
      <c r="J455" s="213"/>
      <c r="K455" s="216"/>
      <c r="L455" s="213"/>
      <c r="M455" s="213"/>
      <c r="N455" s="213"/>
      <c r="O455" s="213"/>
      <c r="P455" s="213"/>
      <c r="Q455" s="213"/>
      <c r="R455" s="213"/>
      <c r="S455" s="213"/>
      <c r="T455" s="213"/>
      <c r="U455" s="213"/>
      <c r="V455" s="213"/>
      <c r="W455" s="213"/>
      <c r="X455" s="213"/>
      <c r="Y455" s="213"/>
      <c r="Z455" s="213"/>
      <c r="AA455" s="213"/>
      <c r="AB455" s="213"/>
    </row>
    <row r="456" spans="1:28" ht="15" hidden="1" thickBot="1" x14ac:dyDescent="0.25">
      <c r="A456" s="213"/>
      <c r="B456" s="217"/>
      <c r="C456" s="213"/>
      <c r="D456" s="217"/>
      <c r="E456" s="213"/>
      <c r="F456" s="213"/>
      <c r="G456" s="213"/>
      <c r="H456" s="215"/>
      <c r="I456" s="215"/>
      <c r="J456" s="213"/>
      <c r="K456" s="216"/>
      <c r="L456" s="213"/>
      <c r="M456" s="213"/>
      <c r="N456" s="213"/>
      <c r="O456" s="213"/>
      <c r="P456" s="213"/>
      <c r="Q456" s="213"/>
      <c r="R456" s="213"/>
      <c r="S456" s="213"/>
      <c r="T456" s="213"/>
      <c r="U456" s="213"/>
      <c r="V456" s="213"/>
      <c r="W456" s="213"/>
      <c r="X456" s="213"/>
      <c r="Y456" s="213"/>
      <c r="Z456" s="213"/>
      <c r="AA456" s="213"/>
      <c r="AB456" s="213"/>
    </row>
    <row r="457" spans="1:28" ht="15" hidden="1" thickBot="1" x14ac:dyDescent="0.25">
      <c r="A457" s="213"/>
      <c r="B457" s="217"/>
      <c r="C457" s="213"/>
      <c r="D457" s="217"/>
      <c r="E457" s="213"/>
      <c r="F457" s="213"/>
      <c r="G457" s="213"/>
      <c r="H457" s="215"/>
      <c r="I457" s="215"/>
      <c r="J457" s="213"/>
      <c r="K457" s="216"/>
      <c r="L457" s="213"/>
      <c r="M457" s="213"/>
      <c r="N457" s="213"/>
      <c r="O457" s="213"/>
      <c r="P457" s="213"/>
      <c r="Q457" s="213"/>
      <c r="R457" s="213"/>
      <c r="S457" s="213"/>
      <c r="T457" s="213"/>
      <c r="U457" s="213"/>
      <c r="V457" s="213"/>
      <c r="W457" s="213"/>
      <c r="X457" s="213"/>
      <c r="Y457" s="213"/>
      <c r="Z457" s="213"/>
      <c r="AA457" s="213"/>
      <c r="AB457" s="213"/>
    </row>
    <row r="458" spans="1:28" ht="15" hidden="1" thickBot="1" x14ac:dyDescent="0.25">
      <c r="A458" s="213"/>
      <c r="B458" s="217"/>
      <c r="C458" s="213"/>
      <c r="D458" s="217"/>
      <c r="E458" s="213"/>
      <c r="F458" s="213"/>
      <c r="G458" s="213"/>
      <c r="H458" s="215"/>
      <c r="I458" s="215"/>
      <c r="J458" s="213"/>
      <c r="K458" s="216"/>
      <c r="L458" s="213"/>
      <c r="M458" s="213"/>
      <c r="N458" s="213"/>
      <c r="O458" s="213"/>
      <c r="P458" s="213"/>
      <c r="Q458" s="213"/>
      <c r="R458" s="213"/>
      <c r="S458" s="213"/>
      <c r="T458" s="213"/>
      <c r="U458" s="213"/>
      <c r="V458" s="213"/>
      <c r="W458" s="213"/>
      <c r="X458" s="213"/>
      <c r="Y458" s="213"/>
      <c r="Z458" s="213"/>
      <c r="AA458" s="213"/>
      <c r="AB458" s="213"/>
    </row>
    <row r="459" spans="1:28" ht="15" hidden="1" thickBot="1" x14ac:dyDescent="0.25">
      <c r="A459" s="213"/>
      <c r="B459" s="217"/>
      <c r="C459" s="213"/>
      <c r="D459" s="217"/>
      <c r="E459" s="213"/>
      <c r="F459" s="213"/>
      <c r="G459" s="213"/>
      <c r="H459" s="215"/>
      <c r="I459" s="215"/>
      <c r="J459" s="213"/>
      <c r="K459" s="216"/>
      <c r="L459" s="213"/>
      <c r="M459" s="213"/>
      <c r="N459" s="213"/>
      <c r="O459" s="213"/>
      <c r="P459" s="213"/>
      <c r="Q459" s="213"/>
      <c r="R459" s="213"/>
      <c r="S459" s="213"/>
      <c r="T459" s="213"/>
      <c r="U459" s="213"/>
      <c r="V459" s="213"/>
      <c r="W459" s="213"/>
      <c r="X459" s="213"/>
      <c r="Y459" s="213"/>
      <c r="Z459" s="213"/>
      <c r="AA459" s="213"/>
      <c r="AB459" s="213"/>
    </row>
    <row r="460" spans="1:28" ht="15" hidden="1" thickBot="1" x14ac:dyDescent="0.25">
      <c r="A460" s="213"/>
      <c r="B460" s="217"/>
      <c r="C460" s="213"/>
      <c r="D460" s="217"/>
      <c r="E460" s="213"/>
      <c r="F460" s="213"/>
      <c r="G460" s="213"/>
      <c r="H460" s="215"/>
      <c r="I460" s="215"/>
      <c r="J460" s="213"/>
      <c r="K460" s="216"/>
      <c r="L460" s="213"/>
      <c r="M460" s="213"/>
      <c r="N460" s="213"/>
      <c r="O460" s="213"/>
      <c r="P460" s="213"/>
      <c r="Q460" s="213"/>
      <c r="R460" s="213"/>
      <c r="S460" s="213"/>
      <c r="T460" s="213"/>
      <c r="U460" s="213"/>
      <c r="V460" s="213"/>
      <c r="W460" s="213"/>
      <c r="X460" s="213"/>
      <c r="Y460" s="213"/>
      <c r="Z460" s="213"/>
      <c r="AA460" s="213"/>
      <c r="AB460" s="213"/>
    </row>
    <row r="461" spans="1:28" ht="15" hidden="1" thickBot="1" x14ac:dyDescent="0.25">
      <c r="A461" s="213"/>
      <c r="B461" s="217"/>
      <c r="C461" s="213"/>
      <c r="D461" s="217"/>
      <c r="E461" s="213"/>
      <c r="F461" s="213"/>
      <c r="G461" s="213"/>
      <c r="H461" s="215"/>
      <c r="I461" s="215"/>
      <c r="J461" s="213"/>
      <c r="K461" s="216"/>
      <c r="L461" s="213"/>
      <c r="M461" s="213"/>
      <c r="N461" s="213"/>
      <c r="O461" s="213"/>
      <c r="P461" s="213"/>
      <c r="Q461" s="213"/>
      <c r="R461" s="213"/>
      <c r="S461" s="213"/>
      <c r="T461" s="213"/>
      <c r="U461" s="213"/>
      <c r="V461" s="213"/>
      <c r="W461" s="213"/>
      <c r="X461" s="213"/>
      <c r="Y461" s="213"/>
      <c r="Z461" s="213"/>
      <c r="AA461" s="213"/>
      <c r="AB461" s="213"/>
    </row>
    <row r="462" spans="1:28" ht="15" hidden="1" thickBot="1" x14ac:dyDescent="0.25">
      <c r="A462" s="213"/>
      <c r="B462" s="217"/>
      <c r="C462" s="213"/>
      <c r="D462" s="217"/>
      <c r="E462" s="213"/>
      <c r="F462" s="213"/>
      <c r="G462" s="213"/>
      <c r="H462" s="215"/>
      <c r="I462" s="215"/>
      <c r="J462" s="213"/>
      <c r="K462" s="216"/>
      <c r="L462" s="213"/>
      <c r="M462" s="213"/>
      <c r="N462" s="213"/>
      <c r="O462" s="213"/>
      <c r="P462" s="213"/>
      <c r="Q462" s="213"/>
      <c r="R462" s="213"/>
      <c r="S462" s="213"/>
      <c r="T462" s="213"/>
      <c r="U462" s="213"/>
      <c r="V462" s="213"/>
      <c r="W462" s="213"/>
      <c r="X462" s="213"/>
      <c r="Y462" s="213"/>
      <c r="Z462" s="213"/>
      <c r="AA462" s="213"/>
      <c r="AB462" s="213"/>
    </row>
    <row r="463" spans="1:28" ht="15" hidden="1" thickBot="1" x14ac:dyDescent="0.25">
      <c r="A463" s="213"/>
      <c r="B463" s="217"/>
      <c r="C463" s="213"/>
      <c r="D463" s="217"/>
      <c r="E463" s="213"/>
      <c r="F463" s="213"/>
      <c r="G463" s="213"/>
      <c r="H463" s="215"/>
      <c r="I463" s="215"/>
      <c r="J463" s="213"/>
      <c r="K463" s="216"/>
      <c r="L463" s="213"/>
      <c r="M463" s="213"/>
      <c r="N463" s="213"/>
      <c r="O463" s="213"/>
      <c r="P463" s="213"/>
      <c r="Q463" s="213"/>
      <c r="R463" s="213"/>
      <c r="S463" s="213"/>
      <c r="T463" s="213"/>
      <c r="U463" s="213"/>
      <c r="V463" s="213"/>
      <c r="W463" s="213"/>
      <c r="X463" s="213"/>
      <c r="Y463" s="213"/>
      <c r="Z463" s="213"/>
      <c r="AA463" s="213"/>
      <c r="AB463" s="213"/>
    </row>
    <row r="464" spans="1:28" ht="15" hidden="1" thickBot="1" x14ac:dyDescent="0.25">
      <c r="A464" s="213"/>
      <c r="B464" s="217"/>
      <c r="C464" s="213"/>
      <c r="D464" s="217"/>
      <c r="E464" s="213"/>
      <c r="F464" s="213"/>
      <c r="G464" s="213"/>
      <c r="H464" s="215"/>
      <c r="I464" s="215"/>
      <c r="J464" s="213"/>
      <c r="K464" s="216"/>
      <c r="L464" s="213"/>
      <c r="M464" s="213"/>
      <c r="N464" s="213"/>
      <c r="O464" s="213"/>
      <c r="P464" s="213"/>
      <c r="Q464" s="213"/>
      <c r="R464" s="213"/>
      <c r="S464" s="213"/>
      <c r="T464" s="213"/>
      <c r="U464" s="213"/>
      <c r="V464" s="213"/>
      <c r="W464" s="213"/>
      <c r="X464" s="213"/>
      <c r="Y464" s="213"/>
      <c r="Z464" s="213"/>
      <c r="AA464" s="213"/>
      <c r="AB464" s="213"/>
    </row>
    <row r="465" spans="1:28" ht="15" hidden="1" thickBot="1" x14ac:dyDescent="0.25">
      <c r="A465" s="213"/>
      <c r="B465" s="217"/>
      <c r="C465" s="213"/>
      <c r="D465" s="217"/>
      <c r="E465" s="213"/>
      <c r="F465" s="213"/>
      <c r="G465" s="213"/>
      <c r="H465" s="215"/>
      <c r="I465" s="215"/>
      <c r="J465" s="213"/>
      <c r="K465" s="216"/>
      <c r="L465" s="213"/>
      <c r="M465" s="213"/>
      <c r="N465" s="213"/>
      <c r="O465" s="213"/>
      <c r="P465" s="213"/>
      <c r="Q465" s="213"/>
      <c r="R465" s="213"/>
      <c r="S465" s="213"/>
      <c r="T465" s="213"/>
      <c r="U465" s="213"/>
      <c r="V465" s="213"/>
      <c r="W465" s="213"/>
      <c r="X465" s="213"/>
      <c r="Y465" s="213"/>
      <c r="Z465" s="213"/>
      <c r="AA465" s="213"/>
      <c r="AB465" s="213"/>
    </row>
    <row r="466" spans="1:28" ht="15" hidden="1" thickBot="1" x14ac:dyDescent="0.25">
      <c r="A466" s="213"/>
      <c r="B466" s="217"/>
      <c r="C466" s="213"/>
      <c r="D466" s="217"/>
      <c r="E466" s="213"/>
      <c r="F466" s="213"/>
      <c r="G466" s="213"/>
      <c r="H466" s="215"/>
      <c r="I466" s="215"/>
      <c r="J466" s="213"/>
      <c r="K466" s="216"/>
      <c r="L466" s="213"/>
      <c r="M466" s="213"/>
      <c r="N466" s="213"/>
      <c r="O466" s="213"/>
      <c r="P466" s="213"/>
      <c r="Q466" s="213"/>
      <c r="R466" s="213"/>
      <c r="S466" s="213"/>
      <c r="T466" s="213"/>
      <c r="U466" s="213"/>
      <c r="V466" s="213"/>
      <c r="W466" s="213"/>
      <c r="X466" s="213"/>
      <c r="Y466" s="213"/>
      <c r="Z466" s="213"/>
      <c r="AA466" s="213"/>
      <c r="AB466" s="213"/>
    </row>
    <row r="467" spans="1:28" ht="15" hidden="1" thickBot="1" x14ac:dyDescent="0.25">
      <c r="A467" s="213"/>
      <c r="B467" s="217"/>
      <c r="C467" s="213"/>
      <c r="D467" s="217"/>
      <c r="E467" s="213"/>
      <c r="F467" s="213"/>
      <c r="G467" s="213"/>
      <c r="H467" s="215"/>
      <c r="I467" s="215"/>
      <c r="J467" s="213"/>
      <c r="K467" s="216"/>
      <c r="L467" s="213"/>
      <c r="M467" s="213"/>
      <c r="N467" s="213"/>
      <c r="O467" s="213"/>
      <c r="P467" s="213"/>
      <c r="Q467" s="213"/>
      <c r="R467" s="213"/>
      <c r="S467" s="213"/>
      <c r="T467" s="213"/>
      <c r="U467" s="213"/>
      <c r="V467" s="213"/>
      <c r="W467" s="213"/>
      <c r="X467" s="213"/>
      <c r="Y467" s="213"/>
      <c r="Z467" s="213"/>
      <c r="AA467" s="213"/>
      <c r="AB467" s="213"/>
    </row>
    <row r="468" spans="1:28" ht="15" hidden="1" thickBot="1" x14ac:dyDescent="0.25">
      <c r="A468" s="213"/>
      <c r="B468" s="217"/>
      <c r="C468" s="213"/>
      <c r="D468" s="217"/>
      <c r="E468" s="213"/>
      <c r="F468" s="213"/>
      <c r="G468" s="213"/>
      <c r="H468" s="215"/>
      <c r="I468" s="215"/>
      <c r="J468" s="213"/>
      <c r="K468" s="216"/>
      <c r="L468" s="213"/>
      <c r="M468" s="213"/>
      <c r="N468" s="213"/>
      <c r="O468" s="213"/>
      <c r="P468" s="213"/>
      <c r="Q468" s="213"/>
      <c r="R468" s="213"/>
      <c r="S468" s="213"/>
      <c r="T468" s="213"/>
      <c r="U468" s="213"/>
      <c r="V468" s="213"/>
      <c r="W468" s="213"/>
      <c r="X468" s="213"/>
      <c r="Y468" s="213"/>
      <c r="Z468" s="213"/>
      <c r="AA468" s="213"/>
      <c r="AB468" s="213"/>
    </row>
    <row r="469" spans="1:28" ht="15" hidden="1" thickBot="1" x14ac:dyDescent="0.25">
      <c r="A469" s="213"/>
      <c r="B469" s="217"/>
      <c r="C469" s="213"/>
      <c r="D469" s="217"/>
      <c r="E469" s="213"/>
      <c r="F469" s="213"/>
      <c r="G469" s="213"/>
      <c r="H469" s="215"/>
      <c r="I469" s="215"/>
      <c r="J469" s="213"/>
      <c r="K469" s="216"/>
      <c r="L469" s="213"/>
      <c r="M469" s="213"/>
      <c r="N469" s="213"/>
      <c r="O469" s="213"/>
      <c r="P469" s="213"/>
      <c r="Q469" s="213"/>
      <c r="R469" s="213"/>
      <c r="S469" s="213"/>
      <c r="T469" s="213"/>
      <c r="U469" s="213"/>
      <c r="V469" s="213"/>
      <c r="W469" s="213"/>
      <c r="X469" s="213"/>
      <c r="Y469" s="213"/>
      <c r="Z469" s="213"/>
      <c r="AA469" s="213"/>
      <c r="AB469" s="213"/>
    </row>
    <row r="470" spans="1:28" ht="15" hidden="1" thickBot="1" x14ac:dyDescent="0.25">
      <c r="A470" s="213"/>
      <c r="B470" s="217"/>
      <c r="C470" s="213"/>
      <c r="D470" s="217"/>
      <c r="E470" s="213"/>
      <c r="F470" s="213"/>
      <c r="G470" s="213"/>
      <c r="H470" s="215"/>
      <c r="I470" s="215"/>
      <c r="J470" s="213"/>
      <c r="K470" s="216"/>
      <c r="L470" s="213"/>
      <c r="M470" s="213"/>
      <c r="N470" s="213"/>
      <c r="O470" s="213"/>
      <c r="P470" s="213"/>
      <c r="Q470" s="213"/>
      <c r="R470" s="213"/>
      <c r="S470" s="213"/>
      <c r="T470" s="213"/>
      <c r="U470" s="213"/>
      <c r="V470" s="213"/>
      <c r="W470" s="213"/>
      <c r="X470" s="213"/>
      <c r="Y470" s="213"/>
      <c r="Z470" s="213"/>
      <c r="AA470" s="213"/>
      <c r="AB470" s="213"/>
    </row>
    <row r="471" spans="1:28" ht="15" hidden="1" thickBot="1" x14ac:dyDescent="0.25">
      <c r="A471" s="213"/>
      <c r="B471" s="217"/>
      <c r="C471" s="213"/>
      <c r="D471" s="217"/>
      <c r="E471" s="213"/>
      <c r="F471" s="213"/>
      <c r="G471" s="213"/>
      <c r="H471" s="215"/>
      <c r="I471" s="215"/>
      <c r="J471" s="213"/>
      <c r="K471" s="216"/>
      <c r="L471" s="213"/>
      <c r="M471" s="213"/>
      <c r="N471" s="213"/>
      <c r="O471" s="213"/>
      <c r="P471" s="213"/>
      <c r="Q471" s="213"/>
      <c r="R471" s="213"/>
      <c r="S471" s="213"/>
      <c r="T471" s="213"/>
      <c r="U471" s="213"/>
      <c r="V471" s="213"/>
      <c r="W471" s="213"/>
      <c r="X471" s="213"/>
      <c r="Y471" s="213"/>
      <c r="Z471" s="213"/>
      <c r="AA471" s="213"/>
      <c r="AB471" s="213"/>
    </row>
    <row r="472" spans="1:28" ht="15" hidden="1" thickBot="1" x14ac:dyDescent="0.25">
      <c r="A472" s="213"/>
      <c r="B472" s="217"/>
      <c r="C472" s="213"/>
      <c r="D472" s="217"/>
      <c r="E472" s="213"/>
      <c r="F472" s="213"/>
      <c r="G472" s="213"/>
      <c r="H472" s="215"/>
      <c r="I472" s="215"/>
      <c r="J472" s="213"/>
      <c r="K472" s="216"/>
      <c r="L472" s="213"/>
      <c r="M472" s="213"/>
      <c r="N472" s="213"/>
      <c r="O472" s="213"/>
      <c r="P472" s="213"/>
      <c r="Q472" s="213"/>
      <c r="R472" s="213"/>
      <c r="S472" s="213"/>
      <c r="T472" s="213"/>
      <c r="U472" s="213"/>
      <c r="V472" s="213"/>
      <c r="W472" s="213"/>
      <c r="X472" s="213"/>
      <c r="Y472" s="213"/>
      <c r="Z472" s="213"/>
      <c r="AA472" s="213"/>
      <c r="AB472" s="213"/>
    </row>
    <row r="473" spans="1:28" ht="15" hidden="1" thickBot="1" x14ac:dyDescent="0.25">
      <c r="A473" s="213"/>
      <c r="B473" s="217"/>
      <c r="C473" s="213"/>
      <c r="D473" s="217"/>
      <c r="E473" s="213"/>
      <c r="F473" s="213"/>
      <c r="G473" s="213"/>
      <c r="H473" s="215"/>
      <c r="I473" s="215"/>
      <c r="J473" s="213"/>
      <c r="K473" s="216"/>
      <c r="L473" s="213"/>
      <c r="M473" s="213"/>
      <c r="N473" s="213"/>
      <c r="O473" s="213"/>
      <c r="P473" s="213"/>
      <c r="Q473" s="213"/>
      <c r="R473" s="213"/>
      <c r="S473" s="213"/>
      <c r="T473" s="213"/>
      <c r="U473" s="213"/>
      <c r="V473" s="213"/>
      <c r="W473" s="213"/>
      <c r="X473" s="213"/>
      <c r="Y473" s="213"/>
      <c r="Z473" s="213"/>
      <c r="AA473" s="213"/>
      <c r="AB473" s="213"/>
    </row>
    <row r="474" spans="1:28" ht="15" hidden="1" thickBot="1" x14ac:dyDescent="0.25">
      <c r="A474" s="213"/>
      <c r="B474" s="217"/>
      <c r="C474" s="213"/>
      <c r="D474" s="217"/>
      <c r="E474" s="213"/>
      <c r="F474" s="213"/>
      <c r="G474" s="213"/>
      <c r="H474" s="215"/>
      <c r="I474" s="215"/>
      <c r="J474" s="213"/>
      <c r="K474" s="216"/>
      <c r="L474" s="213"/>
      <c r="M474" s="213"/>
      <c r="N474" s="213"/>
      <c r="O474" s="213"/>
      <c r="P474" s="213"/>
      <c r="Q474" s="213"/>
      <c r="R474" s="213"/>
      <c r="S474" s="213"/>
      <c r="T474" s="213"/>
      <c r="U474" s="213"/>
      <c r="V474" s="213"/>
      <c r="W474" s="213"/>
      <c r="X474" s="213"/>
      <c r="Y474" s="213"/>
      <c r="Z474" s="213"/>
      <c r="AA474" s="213"/>
      <c r="AB474" s="213"/>
    </row>
    <row r="475" spans="1:28" ht="15" hidden="1" thickBot="1" x14ac:dyDescent="0.25">
      <c r="A475" s="213"/>
      <c r="B475" s="217"/>
      <c r="C475" s="213"/>
      <c r="D475" s="217"/>
      <c r="E475" s="213"/>
      <c r="F475" s="213"/>
      <c r="G475" s="213"/>
      <c r="H475" s="215"/>
      <c r="I475" s="215"/>
      <c r="J475" s="213"/>
      <c r="K475" s="216"/>
      <c r="L475" s="213"/>
      <c r="M475" s="213"/>
      <c r="N475" s="213"/>
      <c r="O475" s="213"/>
      <c r="P475" s="213"/>
      <c r="Q475" s="213"/>
      <c r="R475" s="213"/>
      <c r="S475" s="213"/>
      <c r="T475" s="213"/>
      <c r="U475" s="213"/>
      <c r="V475" s="213"/>
      <c r="W475" s="213"/>
      <c r="X475" s="213"/>
      <c r="Y475" s="213"/>
      <c r="Z475" s="213"/>
      <c r="AA475" s="213"/>
      <c r="AB475" s="213"/>
    </row>
    <row r="476" spans="1:28" ht="15" hidden="1" thickBot="1" x14ac:dyDescent="0.25">
      <c r="A476" s="213"/>
      <c r="B476" s="217"/>
      <c r="C476" s="213"/>
      <c r="D476" s="217"/>
      <c r="E476" s="213"/>
      <c r="F476" s="213"/>
      <c r="G476" s="213"/>
      <c r="H476" s="215"/>
      <c r="I476" s="215"/>
      <c r="J476" s="213"/>
      <c r="K476" s="216"/>
      <c r="L476" s="213"/>
      <c r="M476" s="213"/>
      <c r="N476" s="213"/>
      <c r="O476" s="213"/>
      <c r="P476" s="213"/>
      <c r="Q476" s="213"/>
      <c r="R476" s="213"/>
      <c r="S476" s="213"/>
      <c r="T476" s="213"/>
      <c r="U476" s="213"/>
      <c r="V476" s="213"/>
      <c r="W476" s="213"/>
      <c r="X476" s="213"/>
      <c r="Y476" s="213"/>
      <c r="Z476" s="213"/>
      <c r="AA476" s="213"/>
      <c r="AB476" s="213"/>
    </row>
    <row r="477" spans="1:28" ht="15" hidden="1" thickBot="1" x14ac:dyDescent="0.25">
      <c r="A477" s="213"/>
      <c r="B477" s="217"/>
      <c r="C477" s="213"/>
      <c r="D477" s="217"/>
      <c r="E477" s="213"/>
      <c r="F477" s="213"/>
      <c r="G477" s="213"/>
      <c r="H477" s="215"/>
      <c r="I477" s="215"/>
      <c r="J477" s="213"/>
      <c r="K477" s="216"/>
      <c r="L477" s="213"/>
      <c r="M477" s="213"/>
      <c r="N477" s="213"/>
      <c r="O477" s="213"/>
      <c r="P477" s="213"/>
      <c r="Q477" s="213"/>
      <c r="R477" s="213"/>
      <c r="S477" s="213"/>
      <c r="T477" s="213"/>
      <c r="U477" s="213"/>
      <c r="V477" s="213"/>
      <c r="W477" s="213"/>
      <c r="X477" s="213"/>
      <c r="Y477" s="213"/>
      <c r="Z477" s="213"/>
      <c r="AA477" s="213"/>
      <c r="AB477" s="213"/>
    </row>
    <row r="478" spans="1:28" ht="15" hidden="1" thickBot="1" x14ac:dyDescent="0.25">
      <c r="A478" s="213"/>
      <c r="B478" s="217"/>
      <c r="C478" s="213"/>
      <c r="D478" s="217"/>
      <c r="E478" s="213"/>
      <c r="F478" s="213"/>
      <c r="G478" s="213"/>
      <c r="H478" s="215"/>
      <c r="I478" s="215"/>
      <c r="J478" s="213"/>
      <c r="K478" s="216"/>
      <c r="L478" s="213"/>
      <c r="M478" s="213"/>
      <c r="N478" s="213"/>
      <c r="O478" s="213"/>
      <c r="P478" s="213"/>
      <c r="Q478" s="213"/>
      <c r="R478" s="213"/>
      <c r="S478" s="213"/>
      <c r="T478" s="213"/>
      <c r="U478" s="213"/>
      <c r="V478" s="213"/>
      <c r="W478" s="213"/>
      <c r="X478" s="213"/>
      <c r="Y478" s="213"/>
      <c r="Z478" s="213"/>
      <c r="AA478" s="213"/>
      <c r="AB478" s="213"/>
    </row>
    <row r="479" spans="1:28" ht="15" hidden="1" thickBot="1" x14ac:dyDescent="0.25">
      <c r="A479" s="213"/>
      <c r="B479" s="217"/>
      <c r="C479" s="213"/>
      <c r="D479" s="217"/>
      <c r="E479" s="213"/>
      <c r="F479" s="213"/>
      <c r="G479" s="213"/>
      <c r="H479" s="215"/>
      <c r="I479" s="215"/>
      <c r="J479" s="213"/>
      <c r="K479" s="216"/>
      <c r="L479" s="213"/>
      <c r="M479" s="213"/>
      <c r="N479" s="213"/>
      <c r="O479" s="213"/>
      <c r="P479" s="213"/>
      <c r="Q479" s="213"/>
      <c r="R479" s="213"/>
      <c r="S479" s="213"/>
      <c r="T479" s="213"/>
      <c r="U479" s="213"/>
      <c r="V479" s="213"/>
      <c r="W479" s="213"/>
      <c r="X479" s="213"/>
      <c r="Y479" s="213"/>
      <c r="Z479" s="213"/>
      <c r="AA479" s="213"/>
      <c r="AB479" s="213"/>
    </row>
    <row r="480" spans="1:28" ht="15" hidden="1" thickBot="1" x14ac:dyDescent="0.25">
      <c r="A480" s="213"/>
      <c r="B480" s="217"/>
      <c r="C480" s="213"/>
      <c r="D480" s="217"/>
      <c r="E480" s="213"/>
      <c r="F480" s="213"/>
      <c r="G480" s="213"/>
      <c r="H480" s="215"/>
      <c r="I480" s="215"/>
      <c r="J480" s="213"/>
      <c r="K480" s="216"/>
      <c r="L480" s="213"/>
      <c r="M480" s="213"/>
      <c r="N480" s="213"/>
      <c r="O480" s="213"/>
      <c r="P480" s="213"/>
      <c r="Q480" s="213"/>
      <c r="R480" s="213"/>
      <c r="S480" s="213"/>
      <c r="T480" s="213"/>
      <c r="U480" s="213"/>
      <c r="V480" s="213"/>
      <c r="W480" s="213"/>
      <c r="X480" s="213"/>
      <c r="Y480" s="213"/>
      <c r="Z480" s="213"/>
      <c r="AA480" s="213"/>
      <c r="AB480" s="213"/>
    </row>
    <row r="481" spans="1:28" ht="15" hidden="1" thickBot="1" x14ac:dyDescent="0.25">
      <c r="A481" s="213"/>
      <c r="B481" s="217"/>
      <c r="C481" s="213"/>
      <c r="D481" s="217"/>
      <c r="E481" s="213"/>
      <c r="F481" s="213"/>
      <c r="G481" s="213"/>
      <c r="H481" s="215"/>
      <c r="I481" s="215"/>
      <c r="J481" s="213"/>
      <c r="K481" s="216"/>
      <c r="L481" s="213"/>
      <c r="M481" s="213"/>
      <c r="N481" s="213"/>
      <c r="O481" s="213"/>
      <c r="P481" s="213"/>
      <c r="Q481" s="213"/>
      <c r="R481" s="213"/>
      <c r="S481" s="213"/>
      <c r="T481" s="213"/>
      <c r="U481" s="213"/>
      <c r="V481" s="213"/>
      <c r="W481" s="213"/>
      <c r="X481" s="213"/>
      <c r="Y481" s="213"/>
      <c r="Z481" s="213"/>
      <c r="AA481" s="213"/>
      <c r="AB481" s="213"/>
    </row>
    <row r="482" spans="1:28" ht="15" hidden="1" thickBot="1" x14ac:dyDescent="0.25">
      <c r="A482" s="213"/>
      <c r="B482" s="217"/>
      <c r="C482" s="213"/>
      <c r="D482" s="217"/>
      <c r="E482" s="213"/>
      <c r="F482" s="213"/>
      <c r="G482" s="213"/>
      <c r="H482" s="215"/>
      <c r="I482" s="215"/>
      <c r="J482" s="213"/>
      <c r="K482" s="216"/>
      <c r="L482" s="213"/>
      <c r="M482" s="213"/>
      <c r="N482" s="213"/>
      <c r="O482" s="213"/>
      <c r="P482" s="213"/>
      <c r="Q482" s="213"/>
      <c r="R482" s="213"/>
      <c r="S482" s="213"/>
      <c r="T482" s="213"/>
      <c r="U482" s="213"/>
      <c r="V482" s="213"/>
      <c r="W482" s="213"/>
      <c r="X482" s="213"/>
      <c r="Y482" s="213"/>
      <c r="Z482" s="213"/>
      <c r="AA482" s="213"/>
      <c r="AB482" s="213"/>
    </row>
    <row r="483" spans="1:28" ht="15" hidden="1" thickBot="1" x14ac:dyDescent="0.25">
      <c r="A483" s="213"/>
      <c r="B483" s="217"/>
      <c r="C483" s="213"/>
      <c r="D483" s="217"/>
      <c r="E483" s="213"/>
      <c r="F483" s="213"/>
      <c r="G483" s="213"/>
      <c r="H483" s="215"/>
      <c r="I483" s="215"/>
      <c r="J483" s="213"/>
      <c r="K483" s="216"/>
      <c r="L483" s="213"/>
      <c r="M483" s="213"/>
      <c r="N483" s="213"/>
      <c r="O483" s="213"/>
      <c r="P483" s="213"/>
      <c r="Q483" s="213"/>
      <c r="R483" s="213"/>
      <c r="S483" s="213"/>
      <c r="T483" s="213"/>
      <c r="U483" s="213"/>
      <c r="V483" s="213"/>
      <c r="W483" s="213"/>
      <c r="X483" s="213"/>
      <c r="Y483" s="213"/>
      <c r="Z483" s="213"/>
      <c r="AA483" s="213"/>
      <c r="AB483" s="213"/>
    </row>
    <row r="484" spans="1:28" ht="15" hidden="1" thickBot="1" x14ac:dyDescent="0.25">
      <c r="A484" s="213"/>
      <c r="B484" s="217"/>
      <c r="C484" s="213"/>
      <c r="D484" s="217"/>
      <c r="E484" s="213"/>
      <c r="F484" s="213"/>
      <c r="G484" s="213"/>
      <c r="H484" s="215"/>
      <c r="I484" s="215"/>
      <c r="J484" s="213"/>
      <c r="K484" s="216"/>
      <c r="L484" s="213"/>
      <c r="M484" s="213"/>
      <c r="N484" s="213"/>
      <c r="O484" s="213"/>
      <c r="P484" s="213"/>
      <c r="Q484" s="213"/>
      <c r="R484" s="213"/>
      <c r="S484" s="213"/>
      <c r="T484" s="213"/>
      <c r="U484" s="213"/>
      <c r="V484" s="213"/>
      <c r="W484" s="213"/>
      <c r="X484" s="213"/>
      <c r="Y484" s="213"/>
      <c r="Z484" s="213"/>
      <c r="AA484" s="213"/>
      <c r="AB484" s="213"/>
    </row>
    <row r="485" spans="1:28" ht="15" hidden="1" thickBot="1" x14ac:dyDescent="0.25">
      <c r="A485" s="213"/>
      <c r="B485" s="217"/>
      <c r="C485" s="213"/>
      <c r="D485" s="217"/>
      <c r="E485" s="213"/>
      <c r="F485" s="213"/>
      <c r="G485" s="213"/>
      <c r="H485" s="215"/>
      <c r="I485" s="215"/>
      <c r="J485" s="213"/>
      <c r="K485" s="216"/>
      <c r="L485" s="213"/>
      <c r="M485" s="213"/>
      <c r="N485" s="213"/>
      <c r="O485" s="213"/>
      <c r="P485" s="213"/>
      <c r="Q485" s="213"/>
      <c r="R485" s="213"/>
      <c r="S485" s="213"/>
      <c r="T485" s="213"/>
      <c r="U485" s="213"/>
      <c r="V485" s="213"/>
      <c r="W485" s="213"/>
      <c r="X485" s="213"/>
      <c r="Y485" s="213"/>
      <c r="Z485" s="213"/>
      <c r="AA485" s="213"/>
      <c r="AB485" s="213"/>
    </row>
    <row r="486" spans="1:28" ht="15" hidden="1" thickBot="1" x14ac:dyDescent="0.25">
      <c r="A486" s="213"/>
      <c r="B486" s="217"/>
      <c r="C486" s="213"/>
      <c r="D486" s="217"/>
      <c r="E486" s="213"/>
      <c r="F486" s="213"/>
      <c r="G486" s="213"/>
      <c r="H486" s="215"/>
      <c r="I486" s="215"/>
      <c r="J486" s="213"/>
      <c r="K486" s="216"/>
      <c r="L486" s="213"/>
      <c r="M486" s="213"/>
      <c r="N486" s="213"/>
      <c r="O486" s="213"/>
      <c r="P486" s="213"/>
      <c r="Q486" s="213"/>
      <c r="R486" s="213"/>
      <c r="S486" s="213"/>
      <c r="T486" s="213"/>
      <c r="U486" s="213"/>
      <c r="V486" s="213"/>
      <c r="W486" s="213"/>
      <c r="X486" s="213"/>
      <c r="Y486" s="213"/>
      <c r="Z486" s="213"/>
      <c r="AA486" s="213"/>
      <c r="AB486" s="213"/>
    </row>
    <row r="487" spans="1:28" ht="15" hidden="1" thickBot="1" x14ac:dyDescent="0.25">
      <c r="A487" s="213"/>
      <c r="B487" s="217"/>
      <c r="C487" s="213"/>
      <c r="D487" s="217"/>
      <c r="E487" s="213"/>
      <c r="F487" s="213"/>
      <c r="G487" s="213"/>
      <c r="H487" s="215"/>
      <c r="I487" s="215"/>
      <c r="J487" s="213"/>
      <c r="K487" s="216"/>
      <c r="L487" s="213"/>
      <c r="M487" s="213"/>
      <c r="N487" s="213"/>
      <c r="O487" s="213"/>
      <c r="P487" s="213"/>
      <c r="Q487" s="213"/>
      <c r="R487" s="213"/>
      <c r="S487" s="213"/>
      <c r="T487" s="213"/>
      <c r="U487" s="213"/>
      <c r="V487" s="213"/>
      <c r="W487" s="213"/>
      <c r="X487" s="213"/>
      <c r="Y487" s="213"/>
      <c r="Z487" s="213"/>
      <c r="AA487" s="213"/>
      <c r="AB487" s="213"/>
    </row>
    <row r="488" spans="1:28" ht="15" hidden="1" thickBot="1" x14ac:dyDescent="0.25">
      <c r="A488" s="213"/>
      <c r="B488" s="217"/>
      <c r="C488" s="213"/>
      <c r="D488" s="217"/>
      <c r="E488" s="213"/>
      <c r="F488" s="213"/>
      <c r="G488" s="213"/>
      <c r="H488" s="215"/>
      <c r="I488" s="215"/>
      <c r="J488" s="213"/>
      <c r="K488" s="216"/>
      <c r="L488" s="213"/>
      <c r="M488" s="213"/>
      <c r="N488" s="213"/>
      <c r="O488" s="213"/>
      <c r="P488" s="213"/>
      <c r="Q488" s="213"/>
      <c r="R488" s="213"/>
      <c r="S488" s="213"/>
      <c r="T488" s="213"/>
      <c r="U488" s="213"/>
      <c r="V488" s="213"/>
      <c r="W488" s="213"/>
      <c r="X488" s="213"/>
      <c r="Y488" s="213"/>
      <c r="Z488" s="213"/>
      <c r="AA488" s="213"/>
      <c r="AB488" s="213"/>
    </row>
    <row r="489" spans="1:28" ht="15" hidden="1" thickBot="1" x14ac:dyDescent="0.25">
      <c r="A489" s="213"/>
      <c r="B489" s="217"/>
      <c r="C489" s="213"/>
      <c r="D489" s="217"/>
      <c r="E489" s="213"/>
      <c r="F489" s="213"/>
      <c r="G489" s="213"/>
      <c r="H489" s="215"/>
      <c r="I489" s="215"/>
      <c r="J489" s="213"/>
      <c r="K489" s="216"/>
      <c r="L489" s="213"/>
      <c r="M489" s="213"/>
      <c r="N489" s="213"/>
      <c r="O489" s="213"/>
      <c r="P489" s="213"/>
      <c r="Q489" s="213"/>
      <c r="R489" s="213"/>
      <c r="S489" s="213"/>
      <c r="T489" s="213"/>
      <c r="U489" s="213"/>
      <c r="V489" s="213"/>
      <c r="W489" s="213"/>
      <c r="X489" s="213"/>
      <c r="Y489" s="213"/>
      <c r="Z489" s="213"/>
      <c r="AA489" s="213"/>
      <c r="AB489" s="213"/>
    </row>
    <row r="490" spans="1:28" ht="15" hidden="1" thickBot="1" x14ac:dyDescent="0.25">
      <c r="A490" s="213"/>
      <c r="B490" s="217"/>
      <c r="C490" s="213"/>
      <c r="D490" s="217"/>
      <c r="E490" s="213"/>
      <c r="F490" s="213"/>
      <c r="G490" s="213"/>
      <c r="H490" s="215"/>
      <c r="I490" s="215"/>
      <c r="J490" s="213"/>
      <c r="K490" s="216"/>
      <c r="L490" s="213"/>
      <c r="M490" s="213"/>
      <c r="N490" s="213"/>
      <c r="O490" s="213"/>
      <c r="P490" s="213"/>
      <c r="Q490" s="213"/>
      <c r="R490" s="213"/>
      <c r="S490" s="213"/>
      <c r="T490" s="213"/>
      <c r="U490" s="213"/>
      <c r="V490" s="213"/>
      <c r="W490" s="213"/>
      <c r="X490" s="213"/>
      <c r="Y490" s="213"/>
      <c r="Z490" s="213"/>
      <c r="AA490" s="213"/>
      <c r="AB490" s="213"/>
    </row>
    <row r="491" spans="1:28" ht="15" hidden="1" thickBot="1" x14ac:dyDescent="0.25">
      <c r="A491" s="213"/>
      <c r="B491" s="217"/>
      <c r="C491" s="213"/>
      <c r="D491" s="217"/>
      <c r="E491" s="213"/>
      <c r="F491" s="213"/>
      <c r="G491" s="213"/>
      <c r="H491" s="215"/>
      <c r="I491" s="215"/>
      <c r="J491" s="213"/>
      <c r="K491" s="216"/>
      <c r="L491" s="213"/>
      <c r="M491" s="213"/>
      <c r="N491" s="213"/>
      <c r="O491" s="213"/>
      <c r="P491" s="213"/>
      <c r="Q491" s="213"/>
      <c r="R491" s="213"/>
      <c r="S491" s="213"/>
      <c r="T491" s="213"/>
      <c r="U491" s="213"/>
      <c r="V491" s="213"/>
      <c r="W491" s="213"/>
      <c r="X491" s="213"/>
      <c r="Y491" s="213"/>
      <c r="Z491" s="213"/>
      <c r="AA491" s="213"/>
      <c r="AB491" s="213"/>
    </row>
    <row r="492" spans="1:28" ht="15" hidden="1" thickBot="1" x14ac:dyDescent="0.25">
      <c r="A492" s="213"/>
      <c r="B492" s="217"/>
      <c r="C492" s="213"/>
      <c r="D492" s="217"/>
      <c r="E492" s="213"/>
      <c r="F492" s="213"/>
      <c r="G492" s="213"/>
      <c r="H492" s="215"/>
      <c r="I492" s="215"/>
      <c r="J492" s="213"/>
      <c r="K492" s="216"/>
      <c r="L492" s="213"/>
      <c r="M492" s="213"/>
      <c r="N492" s="213"/>
      <c r="O492" s="213"/>
      <c r="P492" s="213"/>
      <c r="Q492" s="213"/>
      <c r="R492" s="213"/>
      <c r="S492" s="213"/>
      <c r="T492" s="213"/>
      <c r="U492" s="213"/>
      <c r="V492" s="213"/>
      <c r="W492" s="213"/>
      <c r="X492" s="213"/>
      <c r="Y492" s="213"/>
      <c r="Z492" s="213"/>
      <c r="AA492" s="213"/>
      <c r="AB492" s="213"/>
    </row>
    <row r="493" spans="1:28" ht="15" hidden="1" thickBot="1" x14ac:dyDescent="0.25">
      <c r="A493" s="213"/>
      <c r="B493" s="217"/>
      <c r="C493" s="213"/>
      <c r="D493" s="217"/>
      <c r="E493" s="213"/>
      <c r="F493" s="213"/>
      <c r="G493" s="213"/>
      <c r="H493" s="215"/>
      <c r="I493" s="215"/>
      <c r="J493" s="213"/>
      <c r="K493" s="216"/>
      <c r="L493" s="213"/>
      <c r="M493" s="213"/>
      <c r="N493" s="213"/>
      <c r="O493" s="213"/>
      <c r="P493" s="213"/>
      <c r="Q493" s="213"/>
      <c r="R493" s="213"/>
      <c r="S493" s="213"/>
      <c r="T493" s="213"/>
      <c r="U493" s="213"/>
      <c r="V493" s="213"/>
      <c r="W493" s="213"/>
      <c r="X493" s="213"/>
      <c r="Y493" s="213"/>
      <c r="Z493" s="213"/>
      <c r="AA493" s="213"/>
      <c r="AB493" s="213"/>
    </row>
    <row r="494" spans="1:28" ht="15" hidden="1" thickBot="1" x14ac:dyDescent="0.25">
      <c r="A494" s="213"/>
      <c r="B494" s="217"/>
      <c r="C494" s="213"/>
      <c r="D494" s="217"/>
      <c r="E494" s="213"/>
      <c r="F494" s="213"/>
      <c r="G494" s="213"/>
      <c r="H494" s="215"/>
      <c r="I494" s="215"/>
      <c r="J494" s="213"/>
      <c r="K494" s="216"/>
      <c r="L494" s="213"/>
      <c r="M494" s="213"/>
      <c r="N494" s="213"/>
      <c r="O494" s="213"/>
      <c r="P494" s="213"/>
      <c r="Q494" s="213"/>
      <c r="R494" s="213"/>
      <c r="S494" s="213"/>
      <c r="T494" s="213"/>
      <c r="U494" s="213"/>
      <c r="V494" s="213"/>
      <c r="W494" s="213"/>
      <c r="X494" s="213"/>
      <c r="Y494" s="213"/>
      <c r="Z494" s="213"/>
      <c r="AA494" s="213"/>
      <c r="AB494" s="213"/>
    </row>
    <row r="495" spans="1:28" ht="15" hidden="1" thickBot="1" x14ac:dyDescent="0.25">
      <c r="A495" s="213"/>
      <c r="B495" s="217"/>
      <c r="C495" s="213"/>
      <c r="D495" s="217"/>
      <c r="E495" s="213"/>
      <c r="F495" s="213"/>
      <c r="G495" s="213"/>
      <c r="H495" s="215"/>
      <c r="I495" s="215"/>
      <c r="J495" s="213"/>
      <c r="K495" s="216"/>
      <c r="L495" s="213"/>
      <c r="M495" s="213"/>
      <c r="N495" s="213"/>
      <c r="O495" s="213"/>
      <c r="P495" s="213"/>
      <c r="Q495" s="213"/>
      <c r="R495" s="213"/>
      <c r="S495" s="213"/>
      <c r="T495" s="213"/>
      <c r="U495" s="213"/>
      <c r="V495" s="213"/>
      <c r="W495" s="213"/>
      <c r="X495" s="213"/>
      <c r="Y495" s="213"/>
      <c r="Z495" s="213"/>
      <c r="AA495" s="213"/>
      <c r="AB495" s="213"/>
    </row>
    <row r="496" spans="1:28" ht="15" hidden="1" thickBot="1" x14ac:dyDescent="0.25">
      <c r="A496" s="213"/>
      <c r="B496" s="217"/>
      <c r="C496" s="213"/>
      <c r="D496" s="217"/>
      <c r="E496" s="213"/>
      <c r="F496" s="213"/>
      <c r="G496" s="213"/>
      <c r="H496" s="215"/>
      <c r="I496" s="215"/>
      <c r="J496" s="213"/>
      <c r="K496" s="216"/>
      <c r="L496" s="213"/>
      <c r="M496" s="213"/>
      <c r="N496" s="213"/>
      <c r="O496" s="213"/>
      <c r="P496" s="213"/>
      <c r="Q496" s="213"/>
      <c r="R496" s="213"/>
      <c r="S496" s="213"/>
      <c r="T496" s="213"/>
      <c r="U496" s="213"/>
      <c r="V496" s="213"/>
      <c r="W496" s="213"/>
      <c r="X496" s="213"/>
      <c r="Y496" s="213"/>
      <c r="Z496" s="213"/>
      <c r="AA496" s="213"/>
      <c r="AB496" s="213"/>
    </row>
    <row r="497" spans="1:28" ht="15" hidden="1" thickBot="1" x14ac:dyDescent="0.25">
      <c r="A497" s="213"/>
      <c r="B497" s="217"/>
      <c r="C497" s="213"/>
      <c r="D497" s="217"/>
      <c r="E497" s="213"/>
      <c r="F497" s="213"/>
      <c r="G497" s="213"/>
      <c r="H497" s="215"/>
      <c r="I497" s="215"/>
      <c r="J497" s="213"/>
      <c r="K497" s="216"/>
      <c r="L497" s="213"/>
      <c r="M497" s="213"/>
      <c r="N497" s="213"/>
      <c r="O497" s="213"/>
      <c r="P497" s="213"/>
      <c r="Q497" s="213"/>
      <c r="R497" s="213"/>
      <c r="S497" s="213"/>
      <c r="T497" s="213"/>
      <c r="U497" s="213"/>
      <c r="V497" s="213"/>
      <c r="W497" s="213"/>
      <c r="X497" s="213"/>
      <c r="Y497" s="213"/>
      <c r="Z497" s="213"/>
      <c r="AA497" s="213"/>
      <c r="AB497" s="213"/>
    </row>
    <row r="498" spans="1:28" ht="15" hidden="1" thickBot="1" x14ac:dyDescent="0.25">
      <c r="A498" s="213"/>
      <c r="B498" s="217"/>
      <c r="C498" s="213"/>
      <c r="D498" s="217"/>
      <c r="E498" s="213"/>
      <c r="F498" s="213"/>
      <c r="G498" s="213"/>
      <c r="H498" s="215"/>
      <c r="I498" s="215"/>
      <c r="J498" s="213"/>
      <c r="K498" s="216"/>
      <c r="L498" s="213"/>
      <c r="M498" s="213"/>
      <c r="N498" s="213"/>
      <c r="O498" s="213"/>
      <c r="P498" s="213"/>
      <c r="Q498" s="213"/>
      <c r="R498" s="213"/>
      <c r="S498" s="213"/>
      <c r="T498" s="213"/>
      <c r="U498" s="213"/>
      <c r="V498" s="213"/>
      <c r="W498" s="213"/>
      <c r="X498" s="213"/>
      <c r="Y498" s="213"/>
      <c r="Z498" s="213"/>
      <c r="AA498" s="213"/>
      <c r="AB498" s="213"/>
    </row>
    <row r="499" spans="1:28" ht="15" hidden="1" thickBot="1" x14ac:dyDescent="0.25">
      <c r="A499" s="213"/>
      <c r="B499" s="217"/>
      <c r="C499" s="213"/>
      <c r="D499" s="217"/>
      <c r="E499" s="213"/>
      <c r="F499" s="213"/>
      <c r="G499" s="213"/>
      <c r="H499" s="215"/>
      <c r="I499" s="215"/>
      <c r="J499" s="213"/>
      <c r="K499" s="216"/>
      <c r="L499" s="213"/>
      <c r="M499" s="213"/>
      <c r="N499" s="213"/>
      <c r="O499" s="213"/>
      <c r="P499" s="213"/>
      <c r="Q499" s="213"/>
      <c r="R499" s="213"/>
      <c r="S499" s="213"/>
      <c r="T499" s="213"/>
      <c r="U499" s="213"/>
      <c r="V499" s="213"/>
      <c r="W499" s="213"/>
      <c r="X499" s="213"/>
      <c r="Y499" s="213"/>
      <c r="Z499" s="213"/>
      <c r="AA499" s="213"/>
      <c r="AB499" s="213"/>
    </row>
    <row r="500" spans="1:28" ht="15" hidden="1" thickBot="1" x14ac:dyDescent="0.25">
      <c r="A500" s="213"/>
      <c r="B500" s="217"/>
      <c r="C500" s="213"/>
      <c r="D500" s="217"/>
      <c r="E500" s="213"/>
      <c r="F500" s="213"/>
      <c r="G500" s="213"/>
      <c r="H500" s="215"/>
      <c r="I500" s="215"/>
      <c r="J500" s="213"/>
      <c r="K500" s="216"/>
      <c r="L500" s="213"/>
      <c r="M500" s="213"/>
      <c r="N500" s="213"/>
      <c r="O500" s="213"/>
      <c r="P500" s="213"/>
      <c r="Q500" s="213"/>
      <c r="R500" s="213"/>
      <c r="S500" s="213"/>
      <c r="T500" s="213"/>
      <c r="U500" s="213"/>
      <c r="V500" s="213"/>
      <c r="W500" s="213"/>
      <c r="X500" s="213"/>
      <c r="Y500" s="213"/>
      <c r="Z500" s="213"/>
      <c r="AA500" s="213"/>
      <c r="AB500" s="213"/>
    </row>
    <row r="501" spans="1:28" ht="15" hidden="1" thickBot="1" x14ac:dyDescent="0.25">
      <c r="A501" s="213"/>
      <c r="B501" s="217"/>
      <c r="C501" s="213"/>
      <c r="D501" s="217"/>
      <c r="E501" s="213"/>
      <c r="F501" s="213"/>
      <c r="G501" s="213"/>
      <c r="H501" s="215"/>
      <c r="I501" s="215"/>
      <c r="J501" s="213"/>
      <c r="K501" s="216"/>
      <c r="L501" s="213"/>
      <c r="M501" s="213"/>
      <c r="N501" s="213"/>
      <c r="O501" s="213"/>
      <c r="P501" s="213"/>
      <c r="Q501" s="213"/>
      <c r="R501" s="213"/>
      <c r="S501" s="213"/>
      <c r="T501" s="213"/>
      <c r="U501" s="213"/>
      <c r="V501" s="213"/>
      <c r="W501" s="213"/>
      <c r="X501" s="213"/>
      <c r="Y501" s="213"/>
      <c r="Z501" s="213"/>
      <c r="AA501" s="213"/>
      <c r="AB501" s="213"/>
    </row>
    <row r="502" spans="1:28" ht="15" hidden="1" thickBot="1" x14ac:dyDescent="0.25">
      <c r="A502" s="213"/>
      <c r="B502" s="217"/>
      <c r="C502" s="213"/>
      <c r="D502" s="217"/>
      <c r="E502" s="213"/>
      <c r="F502" s="213"/>
      <c r="G502" s="213"/>
      <c r="H502" s="215"/>
      <c r="I502" s="215"/>
      <c r="J502" s="213"/>
      <c r="K502" s="216"/>
      <c r="L502" s="213"/>
      <c r="M502" s="213"/>
      <c r="N502" s="213"/>
      <c r="O502" s="213"/>
      <c r="P502" s="213"/>
      <c r="Q502" s="213"/>
      <c r="R502" s="213"/>
      <c r="S502" s="213"/>
      <c r="T502" s="213"/>
      <c r="U502" s="213"/>
      <c r="V502" s="213"/>
      <c r="W502" s="213"/>
      <c r="X502" s="213"/>
      <c r="Y502" s="213"/>
      <c r="Z502" s="213"/>
      <c r="AA502" s="213"/>
      <c r="AB502" s="213"/>
    </row>
    <row r="503" spans="1:28" ht="15" hidden="1" thickBot="1" x14ac:dyDescent="0.25">
      <c r="A503" s="213"/>
      <c r="B503" s="217"/>
      <c r="C503" s="213"/>
      <c r="D503" s="217"/>
      <c r="E503" s="213"/>
      <c r="F503" s="213"/>
      <c r="G503" s="213"/>
      <c r="H503" s="215"/>
      <c r="I503" s="215"/>
      <c r="J503" s="213"/>
      <c r="K503" s="216"/>
      <c r="L503" s="213"/>
      <c r="M503" s="213"/>
      <c r="N503" s="213"/>
      <c r="O503" s="213"/>
      <c r="P503" s="213"/>
      <c r="Q503" s="213"/>
      <c r="R503" s="213"/>
      <c r="S503" s="213"/>
      <c r="T503" s="213"/>
      <c r="U503" s="213"/>
      <c r="V503" s="213"/>
      <c r="W503" s="213"/>
      <c r="X503" s="213"/>
      <c r="Y503" s="213"/>
      <c r="Z503" s="213"/>
      <c r="AA503" s="213"/>
      <c r="AB503" s="213"/>
    </row>
    <row r="504" spans="1:28" ht="15" hidden="1" thickBot="1" x14ac:dyDescent="0.25">
      <c r="A504" s="213"/>
      <c r="B504" s="217"/>
      <c r="C504" s="213"/>
      <c r="D504" s="217"/>
      <c r="E504" s="213"/>
      <c r="F504" s="213"/>
      <c r="G504" s="213"/>
      <c r="H504" s="215"/>
      <c r="I504" s="215"/>
      <c r="J504" s="213"/>
      <c r="K504" s="216"/>
      <c r="L504" s="213"/>
      <c r="M504" s="213"/>
      <c r="N504" s="213"/>
      <c r="O504" s="213"/>
      <c r="P504" s="213"/>
      <c r="Q504" s="213"/>
      <c r="R504" s="213"/>
      <c r="S504" s="213"/>
      <c r="T504" s="213"/>
      <c r="U504" s="213"/>
      <c r="V504" s="213"/>
      <c r="W504" s="213"/>
      <c r="X504" s="213"/>
      <c r="Y504" s="213"/>
      <c r="Z504" s="213"/>
      <c r="AA504" s="213"/>
      <c r="AB504" s="213"/>
    </row>
    <row r="505" spans="1:28" ht="15" hidden="1" thickBot="1" x14ac:dyDescent="0.25">
      <c r="A505" s="213"/>
      <c r="B505" s="217"/>
      <c r="C505" s="213"/>
      <c r="D505" s="217"/>
      <c r="E505" s="213"/>
      <c r="F505" s="213"/>
      <c r="G505" s="213"/>
      <c r="H505" s="215"/>
      <c r="I505" s="215"/>
      <c r="J505" s="213"/>
      <c r="K505" s="216"/>
      <c r="L505" s="213"/>
      <c r="M505" s="213"/>
      <c r="N505" s="213"/>
      <c r="O505" s="213"/>
      <c r="P505" s="213"/>
      <c r="Q505" s="213"/>
      <c r="R505" s="213"/>
      <c r="S505" s="213"/>
      <c r="T505" s="213"/>
      <c r="U505" s="213"/>
      <c r="V505" s="213"/>
      <c r="W505" s="213"/>
      <c r="X505" s="213"/>
      <c r="Y505" s="213"/>
      <c r="Z505" s="213"/>
      <c r="AA505" s="213"/>
      <c r="AB505" s="213"/>
    </row>
    <row r="506" spans="1:28" ht="15" hidden="1" thickBot="1" x14ac:dyDescent="0.25">
      <c r="A506" s="213"/>
      <c r="B506" s="217"/>
      <c r="C506" s="213"/>
      <c r="D506" s="217"/>
      <c r="E506" s="213"/>
      <c r="F506" s="213"/>
      <c r="G506" s="213"/>
      <c r="H506" s="215"/>
      <c r="I506" s="215"/>
      <c r="J506" s="213"/>
      <c r="K506" s="216"/>
      <c r="L506" s="213"/>
      <c r="M506" s="213"/>
      <c r="N506" s="213"/>
      <c r="O506" s="213"/>
      <c r="P506" s="213"/>
      <c r="Q506" s="213"/>
      <c r="R506" s="213"/>
      <c r="S506" s="213"/>
      <c r="T506" s="213"/>
      <c r="U506" s="213"/>
      <c r="V506" s="213"/>
      <c r="W506" s="213"/>
      <c r="X506" s="213"/>
      <c r="Y506" s="213"/>
      <c r="Z506" s="213"/>
      <c r="AA506" s="213"/>
      <c r="AB506" s="213"/>
    </row>
    <row r="507" spans="1:28" ht="15" hidden="1" thickBot="1" x14ac:dyDescent="0.25">
      <c r="A507" s="213"/>
      <c r="B507" s="217"/>
      <c r="C507" s="213"/>
      <c r="D507" s="217"/>
      <c r="E507" s="213"/>
      <c r="F507" s="213"/>
      <c r="G507" s="213"/>
      <c r="H507" s="215"/>
      <c r="I507" s="215"/>
      <c r="J507" s="213"/>
      <c r="K507" s="216"/>
      <c r="L507" s="213"/>
      <c r="M507" s="213"/>
      <c r="N507" s="213"/>
      <c r="O507" s="213"/>
      <c r="P507" s="213"/>
      <c r="Q507" s="213"/>
      <c r="R507" s="213"/>
      <c r="S507" s="213"/>
      <c r="T507" s="213"/>
      <c r="U507" s="213"/>
      <c r="V507" s="213"/>
      <c r="W507" s="213"/>
      <c r="X507" s="213"/>
      <c r="Y507" s="213"/>
      <c r="Z507" s="213"/>
      <c r="AA507" s="213"/>
      <c r="AB507" s="213"/>
    </row>
    <row r="508" spans="1:28" ht="15" hidden="1" thickBot="1" x14ac:dyDescent="0.25">
      <c r="A508" s="213"/>
      <c r="B508" s="217"/>
      <c r="C508" s="213"/>
      <c r="D508" s="217"/>
      <c r="E508" s="213"/>
      <c r="F508" s="213"/>
      <c r="G508" s="213"/>
      <c r="H508" s="215"/>
      <c r="I508" s="215"/>
      <c r="J508" s="213"/>
      <c r="K508" s="216"/>
      <c r="L508" s="213"/>
      <c r="M508" s="213"/>
      <c r="N508" s="213"/>
      <c r="O508" s="213"/>
      <c r="P508" s="213"/>
      <c r="Q508" s="213"/>
      <c r="R508" s="213"/>
      <c r="S508" s="213"/>
      <c r="T508" s="213"/>
      <c r="U508" s="213"/>
      <c r="V508" s="213"/>
      <c r="W508" s="213"/>
      <c r="X508" s="213"/>
      <c r="Y508" s="213"/>
      <c r="Z508" s="213"/>
      <c r="AA508" s="213"/>
      <c r="AB508" s="213"/>
    </row>
    <row r="509" spans="1:28" ht="15" hidden="1" thickBot="1" x14ac:dyDescent="0.25">
      <c r="A509" s="213"/>
      <c r="B509" s="217"/>
      <c r="C509" s="213"/>
      <c r="D509" s="217"/>
      <c r="E509" s="213"/>
      <c r="F509" s="213"/>
      <c r="G509" s="213"/>
      <c r="H509" s="215"/>
      <c r="I509" s="215"/>
      <c r="J509" s="213"/>
      <c r="K509" s="216"/>
      <c r="L509" s="213"/>
      <c r="M509" s="213"/>
      <c r="N509" s="213"/>
      <c r="O509" s="213"/>
      <c r="P509" s="213"/>
      <c r="Q509" s="213"/>
      <c r="R509" s="213"/>
      <c r="S509" s="213"/>
      <c r="T509" s="213"/>
      <c r="U509" s="213"/>
      <c r="V509" s="213"/>
      <c r="W509" s="213"/>
      <c r="X509" s="213"/>
      <c r="Y509" s="213"/>
      <c r="Z509" s="213"/>
      <c r="AA509" s="213"/>
      <c r="AB509" s="213"/>
    </row>
    <row r="510" spans="1:28" ht="15" hidden="1" thickBot="1" x14ac:dyDescent="0.25">
      <c r="A510" s="213"/>
      <c r="B510" s="217"/>
      <c r="C510" s="213"/>
      <c r="D510" s="217"/>
      <c r="E510" s="213"/>
      <c r="F510" s="213"/>
      <c r="G510" s="213"/>
      <c r="H510" s="215"/>
      <c r="I510" s="215"/>
      <c r="J510" s="213"/>
      <c r="K510" s="216"/>
      <c r="L510" s="213"/>
      <c r="M510" s="213"/>
      <c r="N510" s="213"/>
      <c r="O510" s="213"/>
      <c r="P510" s="213"/>
      <c r="Q510" s="213"/>
      <c r="R510" s="213"/>
      <c r="S510" s="213"/>
      <c r="T510" s="213"/>
      <c r="U510" s="213"/>
      <c r="V510" s="213"/>
      <c r="W510" s="213"/>
      <c r="X510" s="213"/>
      <c r="Y510" s="213"/>
      <c r="Z510" s="213"/>
      <c r="AA510" s="213"/>
      <c r="AB510" s="213"/>
    </row>
    <row r="511" spans="1:28" ht="15" hidden="1" thickBot="1" x14ac:dyDescent="0.25">
      <c r="A511" s="213"/>
      <c r="B511" s="217"/>
      <c r="C511" s="213"/>
      <c r="D511" s="217"/>
      <c r="E511" s="213"/>
      <c r="F511" s="213"/>
      <c r="G511" s="213"/>
      <c r="H511" s="215"/>
      <c r="I511" s="215"/>
      <c r="J511" s="213"/>
      <c r="K511" s="216"/>
      <c r="L511" s="213"/>
      <c r="M511" s="213"/>
      <c r="N511" s="213"/>
      <c r="O511" s="213"/>
      <c r="P511" s="213"/>
      <c r="Q511" s="213"/>
      <c r="R511" s="213"/>
      <c r="S511" s="213"/>
      <c r="T511" s="213"/>
      <c r="U511" s="213"/>
      <c r="V511" s="213"/>
      <c r="W511" s="213"/>
      <c r="X511" s="213"/>
      <c r="Y511" s="213"/>
      <c r="Z511" s="213"/>
      <c r="AA511" s="213"/>
      <c r="AB511" s="213"/>
    </row>
    <row r="512" spans="1:28" ht="15" hidden="1" thickBot="1" x14ac:dyDescent="0.25">
      <c r="A512" s="213"/>
      <c r="B512" s="217"/>
      <c r="C512" s="213"/>
      <c r="D512" s="217"/>
      <c r="E512" s="213"/>
      <c r="F512" s="213"/>
      <c r="G512" s="213"/>
      <c r="H512" s="215"/>
      <c r="I512" s="215"/>
      <c r="J512" s="213"/>
      <c r="K512" s="216"/>
      <c r="L512" s="213"/>
      <c r="M512" s="213"/>
      <c r="N512" s="213"/>
      <c r="O512" s="213"/>
      <c r="P512" s="213"/>
      <c r="Q512" s="213"/>
      <c r="R512" s="213"/>
      <c r="S512" s="213"/>
      <c r="T512" s="213"/>
      <c r="U512" s="213"/>
      <c r="V512" s="213"/>
      <c r="W512" s="213"/>
      <c r="X512" s="213"/>
      <c r="Y512" s="213"/>
      <c r="Z512" s="213"/>
      <c r="AA512" s="213"/>
      <c r="AB512" s="213"/>
    </row>
    <row r="513" spans="1:28" ht="15" hidden="1" thickBot="1" x14ac:dyDescent="0.25">
      <c r="A513" s="213"/>
      <c r="B513" s="217"/>
      <c r="C513" s="213"/>
      <c r="D513" s="217"/>
      <c r="E513" s="213"/>
      <c r="F513" s="213"/>
      <c r="G513" s="213"/>
      <c r="H513" s="215"/>
      <c r="I513" s="215"/>
      <c r="J513" s="213"/>
      <c r="K513" s="216"/>
      <c r="L513" s="213"/>
      <c r="M513" s="213"/>
      <c r="N513" s="213"/>
      <c r="O513" s="213"/>
      <c r="P513" s="213"/>
      <c r="Q513" s="213"/>
      <c r="R513" s="213"/>
      <c r="S513" s="213"/>
      <c r="T513" s="213"/>
      <c r="U513" s="213"/>
      <c r="V513" s="213"/>
      <c r="W513" s="213"/>
      <c r="X513" s="213"/>
      <c r="Y513" s="213"/>
      <c r="Z513" s="213"/>
      <c r="AA513" s="213"/>
      <c r="AB513" s="213"/>
    </row>
    <row r="514" spans="1:28" ht="15" hidden="1" thickBot="1" x14ac:dyDescent="0.25">
      <c r="A514" s="213"/>
      <c r="B514" s="217"/>
      <c r="C514" s="213"/>
      <c r="D514" s="217"/>
      <c r="E514" s="213"/>
      <c r="F514" s="213"/>
      <c r="G514" s="213"/>
      <c r="H514" s="215"/>
      <c r="I514" s="215"/>
      <c r="J514" s="213"/>
      <c r="K514" s="216"/>
      <c r="L514" s="213"/>
      <c r="M514" s="213"/>
      <c r="N514" s="213"/>
      <c r="O514" s="213"/>
      <c r="P514" s="213"/>
      <c r="Q514" s="213"/>
      <c r="R514" s="213"/>
      <c r="S514" s="213"/>
      <c r="T514" s="213"/>
      <c r="U514" s="213"/>
      <c r="V514" s="213"/>
      <c r="W514" s="213"/>
      <c r="X514" s="213"/>
      <c r="Y514" s="213"/>
      <c r="Z514" s="213"/>
      <c r="AA514" s="213"/>
      <c r="AB514" s="213"/>
    </row>
    <row r="515" spans="1:28" ht="15" hidden="1" thickBot="1" x14ac:dyDescent="0.25">
      <c r="A515" s="213"/>
      <c r="B515" s="217"/>
      <c r="C515" s="213"/>
      <c r="D515" s="217"/>
      <c r="E515" s="213"/>
      <c r="F515" s="213"/>
      <c r="G515" s="213"/>
      <c r="H515" s="215"/>
      <c r="I515" s="215"/>
      <c r="J515" s="213"/>
      <c r="K515" s="216"/>
      <c r="L515" s="213"/>
      <c r="M515" s="213"/>
      <c r="N515" s="213"/>
      <c r="O515" s="213"/>
      <c r="P515" s="213"/>
      <c r="Q515" s="213"/>
      <c r="R515" s="213"/>
      <c r="S515" s="213"/>
      <c r="T515" s="213"/>
      <c r="U515" s="213"/>
      <c r="V515" s="213"/>
      <c r="W515" s="213"/>
      <c r="X515" s="213"/>
      <c r="Y515" s="213"/>
      <c r="Z515" s="213"/>
      <c r="AA515" s="213"/>
      <c r="AB515" s="213"/>
    </row>
    <row r="516" spans="1:28" ht="15" hidden="1" thickBot="1" x14ac:dyDescent="0.25">
      <c r="A516" s="213"/>
      <c r="B516" s="217"/>
      <c r="C516" s="213"/>
      <c r="D516" s="217"/>
      <c r="E516" s="213"/>
      <c r="F516" s="213"/>
      <c r="G516" s="213"/>
      <c r="H516" s="215"/>
      <c r="I516" s="215"/>
      <c r="J516" s="213"/>
      <c r="K516" s="216"/>
      <c r="L516" s="213"/>
      <c r="M516" s="213"/>
      <c r="N516" s="213"/>
      <c r="O516" s="213"/>
      <c r="P516" s="213"/>
      <c r="Q516" s="213"/>
      <c r="R516" s="213"/>
      <c r="S516" s="213"/>
      <c r="T516" s="213"/>
      <c r="U516" s="213"/>
      <c r="V516" s="213"/>
      <c r="W516" s="213"/>
      <c r="X516" s="213"/>
      <c r="Y516" s="213"/>
      <c r="Z516" s="213"/>
      <c r="AA516" s="213"/>
      <c r="AB516" s="213"/>
    </row>
    <row r="517" spans="1:28" ht="15" hidden="1" thickBot="1" x14ac:dyDescent="0.25">
      <c r="A517" s="213"/>
      <c r="B517" s="217"/>
      <c r="C517" s="213"/>
      <c r="D517" s="217"/>
      <c r="E517" s="213"/>
      <c r="F517" s="213"/>
      <c r="G517" s="213"/>
      <c r="H517" s="215"/>
      <c r="I517" s="215"/>
      <c r="J517" s="213"/>
      <c r="K517" s="216"/>
      <c r="L517" s="213"/>
      <c r="M517" s="213"/>
      <c r="N517" s="213"/>
      <c r="O517" s="213"/>
      <c r="P517" s="213"/>
      <c r="Q517" s="213"/>
      <c r="R517" s="213"/>
      <c r="S517" s="213"/>
      <c r="T517" s="213"/>
      <c r="U517" s="213"/>
      <c r="V517" s="213"/>
      <c r="W517" s="213"/>
      <c r="X517" s="213"/>
      <c r="Y517" s="213"/>
      <c r="Z517" s="213"/>
      <c r="AA517" s="213"/>
      <c r="AB517" s="213"/>
    </row>
    <row r="518" spans="1:28" ht="15" hidden="1" thickBot="1" x14ac:dyDescent="0.25">
      <c r="A518" s="213"/>
      <c r="B518" s="217"/>
      <c r="C518" s="213"/>
      <c r="D518" s="217"/>
      <c r="E518" s="213"/>
      <c r="F518" s="213"/>
      <c r="G518" s="213"/>
      <c r="H518" s="215"/>
      <c r="I518" s="215"/>
      <c r="J518" s="213"/>
      <c r="K518" s="216"/>
      <c r="L518" s="213"/>
      <c r="M518" s="213"/>
      <c r="N518" s="213"/>
      <c r="O518" s="213"/>
      <c r="P518" s="213"/>
      <c r="Q518" s="213"/>
      <c r="R518" s="213"/>
      <c r="S518" s="213"/>
      <c r="T518" s="213"/>
      <c r="U518" s="213"/>
      <c r="V518" s="213"/>
      <c r="W518" s="213"/>
      <c r="X518" s="213"/>
      <c r="Y518" s="213"/>
      <c r="Z518" s="213"/>
      <c r="AA518" s="213"/>
      <c r="AB518" s="213"/>
    </row>
    <row r="519" spans="1:28" ht="15" hidden="1" thickBot="1" x14ac:dyDescent="0.25">
      <c r="A519" s="213"/>
      <c r="B519" s="217"/>
      <c r="C519" s="213"/>
      <c r="D519" s="217"/>
      <c r="E519" s="213"/>
      <c r="F519" s="213"/>
      <c r="G519" s="213"/>
      <c r="H519" s="215"/>
      <c r="I519" s="215"/>
      <c r="J519" s="213"/>
      <c r="K519" s="216"/>
      <c r="L519" s="213"/>
      <c r="M519" s="213"/>
      <c r="N519" s="213"/>
      <c r="O519" s="213"/>
      <c r="P519" s="213"/>
      <c r="Q519" s="213"/>
      <c r="R519" s="213"/>
      <c r="S519" s="213"/>
      <c r="T519" s="213"/>
      <c r="U519" s="213"/>
      <c r="V519" s="213"/>
      <c r="W519" s="213"/>
      <c r="X519" s="213"/>
      <c r="Y519" s="213"/>
      <c r="Z519" s="213"/>
      <c r="AA519" s="213"/>
      <c r="AB519" s="213"/>
    </row>
    <row r="520" spans="1:28" ht="15" hidden="1" thickBot="1" x14ac:dyDescent="0.25">
      <c r="A520" s="213"/>
      <c r="B520" s="217"/>
      <c r="C520" s="213"/>
      <c r="D520" s="217"/>
      <c r="E520" s="213"/>
      <c r="F520" s="213"/>
      <c r="G520" s="213"/>
      <c r="H520" s="215"/>
      <c r="I520" s="215"/>
      <c r="J520" s="213"/>
      <c r="K520" s="216"/>
      <c r="L520" s="213"/>
      <c r="M520" s="213"/>
      <c r="N520" s="213"/>
      <c r="O520" s="213"/>
      <c r="P520" s="213"/>
      <c r="Q520" s="213"/>
      <c r="R520" s="213"/>
      <c r="S520" s="213"/>
      <c r="T520" s="213"/>
      <c r="U520" s="213"/>
      <c r="V520" s="213"/>
      <c r="W520" s="213"/>
      <c r="X520" s="213"/>
      <c r="Y520" s="213"/>
      <c r="Z520" s="213"/>
      <c r="AA520" s="213"/>
      <c r="AB520" s="213"/>
    </row>
    <row r="521" spans="1:28" ht="15" hidden="1" thickBot="1" x14ac:dyDescent="0.25">
      <c r="A521" s="213"/>
      <c r="B521" s="217"/>
      <c r="C521" s="213"/>
      <c r="D521" s="217"/>
      <c r="E521" s="213"/>
      <c r="F521" s="213"/>
      <c r="G521" s="213"/>
      <c r="H521" s="215"/>
      <c r="I521" s="215"/>
      <c r="J521" s="213"/>
      <c r="K521" s="216"/>
      <c r="L521" s="213"/>
      <c r="M521" s="213"/>
      <c r="N521" s="213"/>
      <c r="O521" s="213"/>
      <c r="P521" s="213"/>
      <c r="Q521" s="213"/>
      <c r="R521" s="213"/>
      <c r="S521" s="213"/>
      <c r="T521" s="213"/>
      <c r="U521" s="213"/>
      <c r="V521" s="213"/>
      <c r="W521" s="213"/>
      <c r="X521" s="213"/>
      <c r="Y521" s="213"/>
      <c r="Z521" s="213"/>
      <c r="AA521" s="213"/>
      <c r="AB521" s="213"/>
    </row>
    <row r="522" spans="1:28" ht="15" hidden="1" thickBot="1" x14ac:dyDescent="0.25">
      <c r="A522" s="213"/>
      <c r="B522" s="217"/>
      <c r="C522" s="213"/>
      <c r="D522" s="217"/>
      <c r="E522" s="213"/>
      <c r="F522" s="213"/>
      <c r="G522" s="213"/>
      <c r="H522" s="215"/>
      <c r="I522" s="215"/>
      <c r="J522" s="213"/>
      <c r="K522" s="216"/>
      <c r="L522" s="213"/>
      <c r="M522" s="213"/>
      <c r="N522" s="213"/>
      <c r="O522" s="213"/>
      <c r="P522" s="213"/>
      <c r="Q522" s="213"/>
      <c r="R522" s="213"/>
      <c r="S522" s="213"/>
      <c r="T522" s="213"/>
      <c r="U522" s="213"/>
      <c r="V522" s="213"/>
      <c r="W522" s="213"/>
      <c r="X522" s="213"/>
      <c r="Y522" s="213"/>
      <c r="Z522" s="213"/>
      <c r="AA522" s="213"/>
      <c r="AB522" s="213"/>
    </row>
    <row r="523" spans="1:28" ht="15" hidden="1" thickBot="1" x14ac:dyDescent="0.25">
      <c r="A523" s="213"/>
      <c r="B523" s="217"/>
      <c r="C523" s="213"/>
      <c r="D523" s="217"/>
      <c r="E523" s="213"/>
      <c r="F523" s="213"/>
      <c r="G523" s="213"/>
      <c r="H523" s="215"/>
      <c r="I523" s="215"/>
      <c r="J523" s="213"/>
      <c r="K523" s="216"/>
      <c r="L523" s="213"/>
      <c r="M523" s="213"/>
      <c r="N523" s="213"/>
      <c r="O523" s="213"/>
      <c r="P523" s="213"/>
      <c r="Q523" s="213"/>
      <c r="R523" s="213"/>
      <c r="S523" s="213"/>
      <c r="T523" s="213"/>
      <c r="U523" s="213"/>
      <c r="V523" s="213"/>
      <c r="W523" s="213"/>
      <c r="X523" s="213"/>
      <c r="Y523" s="213"/>
      <c r="Z523" s="213"/>
      <c r="AA523" s="213"/>
      <c r="AB523" s="213"/>
    </row>
    <row r="524" spans="1:28" ht="15" hidden="1" thickBot="1" x14ac:dyDescent="0.25">
      <c r="A524" s="213"/>
      <c r="B524" s="217"/>
      <c r="C524" s="213"/>
      <c r="D524" s="217"/>
      <c r="E524" s="213"/>
      <c r="F524" s="213"/>
      <c r="G524" s="213"/>
      <c r="H524" s="215"/>
      <c r="I524" s="215"/>
      <c r="J524" s="213"/>
      <c r="K524" s="216"/>
      <c r="L524" s="213"/>
      <c r="M524" s="213"/>
      <c r="N524" s="213"/>
      <c r="O524" s="213"/>
      <c r="P524" s="213"/>
      <c r="Q524" s="213"/>
      <c r="R524" s="213"/>
      <c r="S524" s="213"/>
      <c r="T524" s="213"/>
      <c r="U524" s="213"/>
      <c r="V524" s="213"/>
      <c r="W524" s="213"/>
      <c r="X524" s="213"/>
      <c r="Y524" s="213"/>
      <c r="Z524" s="213"/>
      <c r="AA524" s="213"/>
      <c r="AB524" s="213"/>
    </row>
    <row r="525" spans="1:28" ht="15" hidden="1" thickBot="1" x14ac:dyDescent="0.25">
      <c r="A525" s="213"/>
      <c r="B525" s="217"/>
      <c r="C525" s="213"/>
      <c r="D525" s="217"/>
      <c r="E525" s="213"/>
      <c r="F525" s="213"/>
      <c r="G525" s="213"/>
      <c r="H525" s="215"/>
      <c r="I525" s="215"/>
      <c r="J525" s="213"/>
      <c r="K525" s="216"/>
      <c r="L525" s="213"/>
      <c r="M525" s="213"/>
      <c r="N525" s="213"/>
      <c r="O525" s="213"/>
      <c r="P525" s="213"/>
      <c r="Q525" s="213"/>
      <c r="R525" s="213"/>
      <c r="S525" s="213"/>
      <c r="T525" s="213"/>
      <c r="U525" s="213"/>
      <c r="V525" s="213"/>
      <c r="W525" s="213"/>
      <c r="X525" s="213"/>
      <c r="Y525" s="213"/>
      <c r="Z525" s="213"/>
      <c r="AA525" s="213"/>
      <c r="AB525" s="213"/>
    </row>
    <row r="526" spans="1:28" ht="15" hidden="1" thickBot="1" x14ac:dyDescent="0.25">
      <c r="A526" s="213"/>
      <c r="B526" s="217"/>
      <c r="C526" s="213"/>
      <c r="D526" s="217"/>
      <c r="E526" s="213"/>
      <c r="F526" s="213"/>
      <c r="G526" s="213"/>
      <c r="H526" s="215"/>
      <c r="I526" s="215"/>
      <c r="J526" s="213"/>
      <c r="K526" s="216"/>
      <c r="L526" s="213"/>
      <c r="M526" s="213"/>
      <c r="N526" s="213"/>
      <c r="O526" s="213"/>
      <c r="P526" s="213"/>
      <c r="Q526" s="213"/>
      <c r="R526" s="213"/>
      <c r="S526" s="213"/>
      <c r="T526" s="213"/>
      <c r="U526" s="213"/>
      <c r="V526" s="213"/>
      <c r="W526" s="213"/>
      <c r="X526" s="213"/>
      <c r="Y526" s="213"/>
      <c r="Z526" s="213"/>
      <c r="AA526" s="213"/>
      <c r="AB526" s="213"/>
    </row>
    <row r="527" spans="1:28" ht="15" hidden="1" thickBot="1" x14ac:dyDescent="0.25">
      <c r="A527" s="213"/>
      <c r="B527" s="217"/>
      <c r="C527" s="213"/>
      <c r="D527" s="217"/>
      <c r="E527" s="213"/>
      <c r="F527" s="213"/>
      <c r="G527" s="213"/>
      <c r="H527" s="215"/>
      <c r="I527" s="215"/>
      <c r="J527" s="213"/>
      <c r="K527" s="216"/>
      <c r="L527" s="213"/>
      <c r="M527" s="213"/>
      <c r="N527" s="213"/>
      <c r="O527" s="213"/>
      <c r="P527" s="213"/>
      <c r="Q527" s="213"/>
      <c r="R527" s="213"/>
      <c r="S527" s="213"/>
      <c r="T527" s="213"/>
      <c r="U527" s="213"/>
      <c r="V527" s="213"/>
      <c r="W527" s="213"/>
      <c r="X527" s="213"/>
      <c r="Y527" s="213"/>
      <c r="Z527" s="213"/>
      <c r="AA527" s="213"/>
      <c r="AB527" s="213"/>
    </row>
    <row r="528" spans="1:28" ht="15" hidden="1" thickBot="1" x14ac:dyDescent="0.25">
      <c r="A528" s="213"/>
      <c r="B528" s="217"/>
      <c r="C528" s="213"/>
      <c r="D528" s="217"/>
      <c r="E528" s="213"/>
      <c r="F528" s="213"/>
      <c r="G528" s="213"/>
      <c r="H528" s="215"/>
      <c r="I528" s="215"/>
      <c r="J528" s="213"/>
      <c r="K528" s="216"/>
      <c r="L528" s="213"/>
      <c r="M528" s="213"/>
      <c r="N528" s="213"/>
      <c r="O528" s="213"/>
      <c r="P528" s="213"/>
      <c r="Q528" s="213"/>
      <c r="R528" s="213"/>
      <c r="S528" s="213"/>
      <c r="T528" s="213"/>
      <c r="U528" s="213"/>
      <c r="V528" s="213"/>
      <c r="W528" s="213"/>
      <c r="X528" s="213"/>
      <c r="Y528" s="213"/>
      <c r="Z528" s="213"/>
      <c r="AA528" s="213"/>
      <c r="AB528" s="213"/>
    </row>
    <row r="529" spans="1:28" ht="15" hidden="1" thickBot="1" x14ac:dyDescent="0.25">
      <c r="A529" s="213"/>
      <c r="B529" s="217"/>
      <c r="C529" s="213"/>
      <c r="D529" s="217"/>
      <c r="E529" s="213"/>
      <c r="F529" s="213"/>
      <c r="G529" s="213"/>
      <c r="H529" s="215"/>
      <c r="I529" s="215"/>
      <c r="J529" s="213"/>
      <c r="K529" s="216"/>
      <c r="L529" s="213"/>
      <c r="M529" s="213"/>
      <c r="N529" s="213"/>
      <c r="O529" s="213"/>
      <c r="P529" s="213"/>
      <c r="Q529" s="213"/>
      <c r="R529" s="213"/>
      <c r="S529" s="213"/>
      <c r="T529" s="213"/>
      <c r="U529" s="213"/>
      <c r="V529" s="213"/>
      <c r="W529" s="213"/>
      <c r="X529" s="213"/>
      <c r="Y529" s="213"/>
      <c r="Z529" s="213"/>
      <c r="AA529" s="213"/>
      <c r="AB529" s="213"/>
    </row>
    <row r="530" spans="1:28" ht="15" hidden="1" thickBot="1" x14ac:dyDescent="0.25">
      <c r="A530" s="213"/>
      <c r="B530" s="217"/>
      <c r="C530" s="213"/>
      <c r="D530" s="217"/>
      <c r="E530" s="213"/>
      <c r="F530" s="213"/>
      <c r="G530" s="213"/>
      <c r="H530" s="215"/>
      <c r="I530" s="215"/>
      <c r="J530" s="213"/>
      <c r="K530" s="216"/>
      <c r="L530" s="213"/>
      <c r="M530" s="213"/>
      <c r="N530" s="213"/>
      <c r="O530" s="213"/>
      <c r="P530" s="213"/>
      <c r="Q530" s="213"/>
      <c r="R530" s="213"/>
      <c r="S530" s="213"/>
      <c r="T530" s="213"/>
      <c r="U530" s="213"/>
      <c r="V530" s="213"/>
      <c r="W530" s="213"/>
      <c r="X530" s="213"/>
      <c r="Y530" s="213"/>
      <c r="Z530" s="213"/>
      <c r="AA530" s="213"/>
      <c r="AB530" s="213"/>
    </row>
    <row r="531" spans="1:28" ht="15" hidden="1" thickBot="1" x14ac:dyDescent="0.25">
      <c r="A531" s="213"/>
      <c r="B531" s="217"/>
      <c r="C531" s="213"/>
      <c r="D531" s="217"/>
      <c r="E531" s="213"/>
      <c r="F531" s="213"/>
      <c r="G531" s="213"/>
      <c r="H531" s="215"/>
      <c r="I531" s="215"/>
      <c r="J531" s="213"/>
      <c r="K531" s="216"/>
      <c r="L531" s="213"/>
      <c r="M531" s="213"/>
      <c r="N531" s="213"/>
      <c r="O531" s="213"/>
      <c r="P531" s="213"/>
      <c r="Q531" s="213"/>
      <c r="R531" s="213"/>
      <c r="S531" s="213"/>
      <c r="T531" s="213"/>
      <c r="U531" s="213"/>
      <c r="V531" s="213"/>
      <c r="W531" s="213"/>
      <c r="X531" s="213"/>
      <c r="Y531" s="213"/>
      <c r="Z531" s="213"/>
      <c r="AA531" s="213"/>
      <c r="AB531" s="213"/>
    </row>
    <row r="532" spans="1:28" ht="15" hidden="1" thickBot="1" x14ac:dyDescent="0.25">
      <c r="A532" s="213"/>
      <c r="B532" s="217"/>
      <c r="C532" s="213"/>
      <c r="D532" s="217"/>
      <c r="E532" s="213"/>
      <c r="F532" s="213"/>
      <c r="G532" s="213"/>
      <c r="H532" s="215"/>
      <c r="I532" s="215"/>
      <c r="J532" s="213"/>
      <c r="K532" s="216"/>
      <c r="L532" s="213"/>
      <c r="M532" s="213"/>
      <c r="N532" s="213"/>
      <c r="O532" s="213"/>
      <c r="P532" s="213"/>
      <c r="Q532" s="213"/>
      <c r="R532" s="213"/>
      <c r="S532" s="213"/>
      <c r="T532" s="213"/>
      <c r="U532" s="213"/>
      <c r="V532" s="213"/>
      <c r="W532" s="213"/>
      <c r="X532" s="213"/>
      <c r="Y532" s="213"/>
      <c r="Z532" s="213"/>
      <c r="AA532" s="213"/>
      <c r="AB532" s="213"/>
    </row>
    <row r="533" spans="1:28" ht="15" hidden="1" thickBot="1" x14ac:dyDescent="0.25">
      <c r="A533" s="213"/>
      <c r="B533" s="217"/>
      <c r="C533" s="213"/>
      <c r="D533" s="217"/>
      <c r="E533" s="213"/>
      <c r="F533" s="213"/>
      <c r="G533" s="213"/>
      <c r="H533" s="215"/>
      <c r="I533" s="215"/>
      <c r="J533" s="213"/>
      <c r="K533" s="216"/>
      <c r="L533" s="213"/>
      <c r="M533" s="213"/>
      <c r="N533" s="213"/>
      <c r="O533" s="213"/>
      <c r="P533" s="213"/>
      <c r="Q533" s="213"/>
      <c r="R533" s="213"/>
      <c r="S533" s="213"/>
      <c r="T533" s="213"/>
      <c r="U533" s="213"/>
      <c r="V533" s="213"/>
      <c r="W533" s="213"/>
      <c r="X533" s="213"/>
      <c r="Y533" s="213"/>
      <c r="Z533" s="213"/>
      <c r="AA533" s="213"/>
      <c r="AB533" s="213"/>
    </row>
    <row r="534" spans="1:28" ht="15" hidden="1" thickBot="1" x14ac:dyDescent="0.25">
      <c r="A534" s="213"/>
      <c r="B534" s="217"/>
      <c r="C534" s="213"/>
      <c r="D534" s="217"/>
      <c r="E534" s="213"/>
      <c r="F534" s="213"/>
      <c r="G534" s="213"/>
      <c r="H534" s="215"/>
      <c r="I534" s="215"/>
      <c r="J534" s="213"/>
      <c r="K534" s="216"/>
      <c r="L534" s="213"/>
      <c r="M534" s="213"/>
      <c r="N534" s="213"/>
      <c r="O534" s="213"/>
      <c r="P534" s="213"/>
      <c r="Q534" s="213"/>
      <c r="R534" s="213"/>
      <c r="S534" s="213"/>
      <c r="T534" s="213"/>
      <c r="U534" s="213"/>
      <c r="V534" s="213"/>
      <c r="W534" s="213"/>
      <c r="X534" s="213"/>
      <c r="Y534" s="213"/>
      <c r="Z534" s="213"/>
      <c r="AA534" s="213"/>
      <c r="AB534" s="213"/>
    </row>
    <row r="535" spans="1:28" ht="15" hidden="1" thickBot="1" x14ac:dyDescent="0.25">
      <c r="A535" s="213"/>
      <c r="B535" s="217"/>
      <c r="C535" s="213"/>
      <c r="D535" s="217"/>
      <c r="E535" s="213"/>
      <c r="F535" s="213"/>
      <c r="G535" s="213"/>
      <c r="H535" s="215"/>
      <c r="I535" s="215"/>
      <c r="J535" s="213"/>
      <c r="K535" s="216"/>
      <c r="L535" s="213"/>
      <c r="M535" s="213"/>
      <c r="N535" s="213"/>
      <c r="O535" s="213"/>
      <c r="P535" s="213"/>
      <c r="Q535" s="213"/>
      <c r="R535" s="213"/>
      <c r="S535" s="213"/>
      <c r="T535" s="213"/>
      <c r="U535" s="213"/>
      <c r="V535" s="213"/>
      <c r="W535" s="213"/>
      <c r="X535" s="213"/>
      <c r="Y535" s="213"/>
      <c r="Z535" s="213"/>
      <c r="AA535" s="213"/>
      <c r="AB535" s="213"/>
    </row>
    <row r="536" spans="1:28" ht="15" hidden="1" thickBot="1" x14ac:dyDescent="0.25">
      <c r="A536" s="213"/>
      <c r="B536" s="217"/>
      <c r="C536" s="213"/>
      <c r="D536" s="217"/>
      <c r="E536" s="213"/>
      <c r="F536" s="213"/>
      <c r="G536" s="213"/>
      <c r="H536" s="215"/>
      <c r="I536" s="215"/>
      <c r="J536" s="213"/>
      <c r="K536" s="216"/>
      <c r="L536" s="213"/>
      <c r="M536" s="213"/>
      <c r="N536" s="213"/>
      <c r="O536" s="213"/>
      <c r="P536" s="213"/>
      <c r="Q536" s="213"/>
      <c r="R536" s="213"/>
      <c r="S536" s="213"/>
      <c r="T536" s="213"/>
      <c r="U536" s="213"/>
      <c r="V536" s="213"/>
      <c r="W536" s="213"/>
      <c r="X536" s="213"/>
      <c r="Y536" s="213"/>
      <c r="Z536" s="213"/>
      <c r="AA536" s="213"/>
      <c r="AB536" s="213"/>
    </row>
    <row r="537" spans="1:28" ht="15" hidden="1" thickBot="1" x14ac:dyDescent="0.25">
      <c r="A537" s="213"/>
      <c r="B537" s="217"/>
      <c r="C537" s="213"/>
      <c r="D537" s="217"/>
      <c r="E537" s="213"/>
      <c r="F537" s="213"/>
      <c r="G537" s="213"/>
      <c r="H537" s="215"/>
      <c r="I537" s="215"/>
      <c r="J537" s="213"/>
      <c r="K537" s="216"/>
      <c r="L537" s="213"/>
      <c r="M537" s="213"/>
      <c r="N537" s="213"/>
      <c r="O537" s="213"/>
      <c r="P537" s="213"/>
      <c r="Q537" s="213"/>
      <c r="R537" s="213"/>
      <c r="S537" s="213"/>
      <c r="T537" s="213"/>
      <c r="U537" s="213"/>
      <c r="V537" s="213"/>
      <c r="W537" s="213"/>
      <c r="X537" s="213"/>
      <c r="Y537" s="213"/>
      <c r="Z537" s="213"/>
      <c r="AA537" s="213"/>
      <c r="AB537" s="213"/>
    </row>
    <row r="538" spans="1:28" ht="15" hidden="1" thickBot="1" x14ac:dyDescent="0.25">
      <c r="A538" s="213"/>
      <c r="B538" s="217"/>
      <c r="C538" s="213"/>
      <c r="D538" s="217"/>
      <c r="E538" s="213"/>
      <c r="F538" s="213"/>
      <c r="G538" s="213"/>
      <c r="H538" s="215"/>
      <c r="I538" s="215"/>
      <c r="J538" s="213"/>
      <c r="K538" s="216"/>
      <c r="L538" s="213"/>
      <c r="M538" s="213"/>
      <c r="N538" s="213"/>
      <c r="O538" s="213"/>
      <c r="P538" s="213"/>
      <c r="Q538" s="213"/>
      <c r="R538" s="213"/>
      <c r="S538" s="213"/>
      <c r="T538" s="213"/>
      <c r="U538" s="213"/>
      <c r="V538" s="213"/>
      <c r="W538" s="213"/>
      <c r="X538" s="213"/>
      <c r="Y538" s="213"/>
      <c r="Z538" s="213"/>
      <c r="AA538" s="213"/>
      <c r="AB538" s="213"/>
    </row>
    <row r="539" spans="1:28" ht="15" hidden="1" thickBot="1" x14ac:dyDescent="0.25">
      <c r="A539" s="213"/>
      <c r="B539" s="217"/>
      <c r="C539" s="213"/>
      <c r="D539" s="217"/>
      <c r="E539" s="213"/>
      <c r="F539" s="213"/>
      <c r="G539" s="213"/>
      <c r="H539" s="215"/>
      <c r="I539" s="215"/>
      <c r="J539" s="213"/>
      <c r="K539" s="216"/>
      <c r="L539" s="213"/>
      <c r="M539" s="213"/>
      <c r="N539" s="213"/>
      <c r="O539" s="213"/>
      <c r="P539" s="213"/>
      <c r="Q539" s="213"/>
      <c r="R539" s="213"/>
      <c r="S539" s="213"/>
      <c r="T539" s="213"/>
      <c r="U539" s="213"/>
      <c r="V539" s="213"/>
      <c r="W539" s="213"/>
      <c r="X539" s="213"/>
      <c r="Y539" s="213"/>
      <c r="Z539" s="213"/>
      <c r="AA539" s="213"/>
      <c r="AB539" s="213"/>
    </row>
    <row r="540" spans="1:28" ht="15" hidden="1" thickBot="1" x14ac:dyDescent="0.25">
      <c r="A540" s="213"/>
      <c r="B540" s="217"/>
      <c r="C540" s="213"/>
      <c r="D540" s="217"/>
      <c r="E540" s="213"/>
      <c r="F540" s="213"/>
      <c r="G540" s="213"/>
      <c r="H540" s="215"/>
      <c r="I540" s="215"/>
      <c r="J540" s="213"/>
      <c r="K540" s="216"/>
      <c r="L540" s="213"/>
      <c r="M540" s="213"/>
      <c r="N540" s="213"/>
      <c r="O540" s="213"/>
      <c r="P540" s="213"/>
      <c r="Q540" s="213"/>
      <c r="R540" s="213"/>
      <c r="S540" s="213"/>
      <c r="T540" s="213"/>
      <c r="U540" s="213"/>
      <c r="V540" s="213"/>
      <c r="W540" s="213"/>
      <c r="X540" s="213"/>
      <c r="Y540" s="213"/>
      <c r="Z540" s="213"/>
      <c r="AA540" s="213"/>
      <c r="AB540" s="213"/>
    </row>
    <row r="541" spans="1:28" ht="15" hidden="1" thickBot="1" x14ac:dyDescent="0.25">
      <c r="A541" s="213"/>
      <c r="B541" s="217"/>
      <c r="C541" s="213"/>
      <c r="D541" s="217"/>
      <c r="E541" s="213"/>
      <c r="F541" s="213"/>
      <c r="G541" s="213"/>
      <c r="H541" s="215"/>
      <c r="I541" s="215"/>
      <c r="J541" s="213"/>
      <c r="K541" s="216"/>
      <c r="L541" s="213"/>
      <c r="M541" s="213"/>
      <c r="N541" s="213"/>
      <c r="O541" s="213"/>
      <c r="P541" s="213"/>
      <c r="Q541" s="213"/>
      <c r="R541" s="213"/>
      <c r="S541" s="213"/>
      <c r="T541" s="213"/>
      <c r="U541" s="213"/>
      <c r="V541" s="213"/>
      <c r="W541" s="213"/>
      <c r="X541" s="213"/>
      <c r="Y541" s="213"/>
      <c r="Z541" s="213"/>
      <c r="AA541" s="213"/>
      <c r="AB541" s="213"/>
    </row>
    <row r="542" spans="1:28" ht="15" hidden="1" thickBot="1" x14ac:dyDescent="0.25">
      <c r="A542" s="213"/>
      <c r="B542" s="217"/>
      <c r="C542" s="213"/>
      <c r="D542" s="217"/>
      <c r="E542" s="213"/>
      <c r="F542" s="213"/>
      <c r="G542" s="213"/>
      <c r="H542" s="215"/>
      <c r="I542" s="215"/>
      <c r="J542" s="213"/>
      <c r="K542" s="216"/>
      <c r="L542" s="213"/>
      <c r="M542" s="213"/>
      <c r="N542" s="213"/>
      <c r="O542" s="213"/>
      <c r="P542" s="213"/>
      <c r="Q542" s="213"/>
      <c r="R542" s="213"/>
      <c r="S542" s="213"/>
      <c r="T542" s="213"/>
      <c r="U542" s="213"/>
      <c r="V542" s="213"/>
      <c r="W542" s="213"/>
      <c r="X542" s="213"/>
      <c r="Y542" s="213"/>
      <c r="Z542" s="213"/>
      <c r="AA542" s="213"/>
      <c r="AB542" s="213"/>
    </row>
    <row r="543" spans="1:28" ht="15" hidden="1" thickBot="1" x14ac:dyDescent="0.25">
      <c r="A543" s="213"/>
      <c r="B543" s="217"/>
      <c r="C543" s="213"/>
      <c r="D543" s="217"/>
      <c r="E543" s="213"/>
      <c r="F543" s="213"/>
      <c r="G543" s="213"/>
      <c r="H543" s="215"/>
      <c r="I543" s="215"/>
      <c r="J543" s="213"/>
      <c r="K543" s="216"/>
      <c r="L543" s="213"/>
      <c r="M543" s="213"/>
      <c r="N543" s="213"/>
      <c r="O543" s="213"/>
      <c r="P543" s="213"/>
      <c r="Q543" s="213"/>
      <c r="R543" s="213"/>
      <c r="S543" s="213"/>
      <c r="T543" s="213"/>
      <c r="U543" s="213"/>
      <c r="V543" s="213"/>
      <c r="W543" s="213"/>
      <c r="X543" s="213"/>
      <c r="Y543" s="213"/>
      <c r="Z543" s="213"/>
      <c r="AA543" s="213"/>
      <c r="AB543" s="213"/>
    </row>
    <row r="544" spans="1:28" ht="15" hidden="1" thickBot="1" x14ac:dyDescent="0.25">
      <c r="A544" s="213"/>
      <c r="B544" s="217"/>
      <c r="C544" s="213"/>
      <c r="D544" s="217"/>
      <c r="E544" s="213"/>
      <c r="F544" s="213"/>
      <c r="G544" s="213"/>
      <c r="H544" s="215"/>
      <c r="I544" s="215"/>
      <c r="J544" s="213"/>
      <c r="K544" s="216"/>
      <c r="L544" s="213"/>
      <c r="M544" s="213"/>
      <c r="N544" s="213"/>
      <c r="O544" s="213"/>
      <c r="P544" s="213"/>
      <c r="Q544" s="213"/>
      <c r="R544" s="213"/>
      <c r="S544" s="213"/>
      <c r="T544" s="213"/>
      <c r="U544" s="213"/>
      <c r="V544" s="213"/>
      <c r="W544" s="213"/>
      <c r="X544" s="213"/>
      <c r="Y544" s="213"/>
      <c r="Z544" s="213"/>
      <c r="AA544" s="213"/>
      <c r="AB544" s="213"/>
    </row>
    <row r="545" spans="1:28" ht="15" hidden="1" thickBot="1" x14ac:dyDescent="0.25">
      <c r="A545" s="213"/>
      <c r="B545" s="217"/>
      <c r="C545" s="213"/>
      <c r="D545" s="217"/>
      <c r="E545" s="213"/>
      <c r="F545" s="213"/>
      <c r="G545" s="213"/>
      <c r="H545" s="215"/>
      <c r="I545" s="215"/>
      <c r="J545" s="213"/>
      <c r="K545" s="216"/>
      <c r="L545" s="213"/>
      <c r="M545" s="213"/>
      <c r="N545" s="213"/>
      <c r="O545" s="213"/>
      <c r="P545" s="213"/>
      <c r="Q545" s="213"/>
      <c r="R545" s="213"/>
      <c r="S545" s="213"/>
      <c r="T545" s="213"/>
      <c r="U545" s="213"/>
      <c r="V545" s="213"/>
      <c r="W545" s="213"/>
      <c r="X545" s="213"/>
      <c r="Y545" s="213"/>
      <c r="Z545" s="213"/>
      <c r="AA545" s="213"/>
      <c r="AB545" s="213"/>
    </row>
    <row r="546" spans="1:28" ht="15" hidden="1" thickBot="1" x14ac:dyDescent="0.25">
      <c r="A546" s="213"/>
      <c r="B546" s="217"/>
      <c r="C546" s="213"/>
      <c r="D546" s="217"/>
      <c r="E546" s="213"/>
      <c r="F546" s="213"/>
      <c r="G546" s="213"/>
      <c r="H546" s="215"/>
      <c r="I546" s="215"/>
      <c r="J546" s="213"/>
      <c r="K546" s="216"/>
      <c r="L546" s="213"/>
      <c r="M546" s="213"/>
      <c r="N546" s="213"/>
      <c r="O546" s="213"/>
      <c r="P546" s="213"/>
      <c r="Q546" s="213"/>
      <c r="R546" s="213"/>
      <c r="S546" s="213"/>
      <c r="T546" s="213"/>
      <c r="U546" s="213"/>
      <c r="V546" s="213"/>
      <c r="W546" s="213"/>
      <c r="X546" s="213"/>
      <c r="Y546" s="213"/>
      <c r="Z546" s="213"/>
      <c r="AA546" s="213"/>
      <c r="AB546" s="213"/>
    </row>
    <row r="547" spans="1:28" ht="15" hidden="1" thickBot="1" x14ac:dyDescent="0.25">
      <c r="A547" s="213"/>
      <c r="B547" s="217"/>
      <c r="C547" s="213"/>
      <c r="D547" s="217"/>
      <c r="E547" s="213"/>
      <c r="F547" s="213"/>
      <c r="G547" s="213"/>
      <c r="H547" s="215"/>
      <c r="I547" s="215"/>
      <c r="J547" s="213"/>
      <c r="K547" s="216"/>
      <c r="L547" s="213"/>
      <c r="M547" s="213"/>
      <c r="N547" s="213"/>
      <c r="O547" s="213"/>
      <c r="P547" s="213"/>
      <c r="Q547" s="213"/>
      <c r="R547" s="213"/>
      <c r="S547" s="213"/>
      <c r="T547" s="213"/>
      <c r="U547" s="213"/>
      <c r="V547" s="213"/>
      <c r="W547" s="213"/>
      <c r="X547" s="213"/>
      <c r="Y547" s="213"/>
      <c r="Z547" s="213"/>
      <c r="AA547" s="213"/>
      <c r="AB547" s="213"/>
    </row>
    <row r="548" spans="1:28" ht="15" hidden="1" thickBot="1" x14ac:dyDescent="0.25">
      <c r="A548" s="213"/>
      <c r="B548" s="217"/>
      <c r="C548" s="213"/>
      <c r="D548" s="217"/>
      <c r="E548" s="213"/>
      <c r="F548" s="213"/>
      <c r="G548" s="213"/>
      <c r="H548" s="215"/>
      <c r="I548" s="215"/>
      <c r="J548" s="213"/>
      <c r="K548" s="216"/>
      <c r="L548" s="213"/>
      <c r="M548" s="213"/>
      <c r="N548" s="213"/>
      <c r="O548" s="213"/>
      <c r="P548" s="213"/>
      <c r="Q548" s="213"/>
      <c r="R548" s="213"/>
      <c r="S548" s="213"/>
      <c r="T548" s="213"/>
      <c r="U548" s="213"/>
      <c r="V548" s="213"/>
      <c r="W548" s="213"/>
      <c r="X548" s="213"/>
      <c r="Y548" s="213"/>
      <c r="Z548" s="213"/>
      <c r="AA548" s="213"/>
      <c r="AB548" s="213"/>
    </row>
    <row r="549" spans="1:28" ht="15" hidden="1" thickBot="1" x14ac:dyDescent="0.25">
      <c r="A549" s="213"/>
      <c r="B549" s="217"/>
      <c r="C549" s="213"/>
      <c r="D549" s="217"/>
      <c r="E549" s="213"/>
      <c r="F549" s="213"/>
      <c r="G549" s="213"/>
      <c r="H549" s="215"/>
      <c r="I549" s="215"/>
      <c r="J549" s="213"/>
      <c r="K549" s="216"/>
      <c r="L549" s="213"/>
      <c r="M549" s="213"/>
      <c r="N549" s="213"/>
      <c r="O549" s="213"/>
      <c r="P549" s="213"/>
      <c r="Q549" s="213"/>
      <c r="R549" s="213"/>
      <c r="S549" s="213"/>
      <c r="T549" s="213"/>
      <c r="U549" s="213"/>
      <c r="V549" s="213"/>
      <c r="W549" s="213"/>
      <c r="X549" s="213"/>
      <c r="Y549" s="213"/>
      <c r="Z549" s="213"/>
      <c r="AA549" s="213"/>
      <c r="AB549" s="213"/>
    </row>
    <row r="550" spans="1:28" ht="15" hidden="1" thickBot="1" x14ac:dyDescent="0.25">
      <c r="A550" s="213"/>
      <c r="B550" s="217"/>
      <c r="C550" s="213"/>
      <c r="D550" s="217"/>
      <c r="E550" s="213"/>
      <c r="F550" s="213"/>
      <c r="G550" s="213"/>
      <c r="H550" s="215"/>
      <c r="I550" s="215"/>
      <c r="J550" s="213"/>
      <c r="K550" s="216"/>
      <c r="L550" s="213"/>
      <c r="M550" s="213"/>
      <c r="N550" s="213"/>
      <c r="O550" s="213"/>
      <c r="P550" s="213"/>
      <c r="Q550" s="213"/>
      <c r="R550" s="213"/>
      <c r="S550" s="213"/>
      <c r="T550" s="213"/>
      <c r="U550" s="213"/>
      <c r="V550" s="213"/>
      <c r="W550" s="213"/>
      <c r="X550" s="213"/>
      <c r="Y550" s="213"/>
      <c r="Z550" s="213"/>
      <c r="AA550" s="213"/>
      <c r="AB550" s="213"/>
    </row>
    <row r="551" spans="1:28" ht="15" hidden="1" thickBot="1" x14ac:dyDescent="0.25">
      <c r="A551" s="213"/>
      <c r="B551" s="217"/>
      <c r="C551" s="213"/>
      <c r="D551" s="217"/>
      <c r="E551" s="213"/>
      <c r="F551" s="213"/>
      <c r="G551" s="213"/>
      <c r="H551" s="215"/>
      <c r="I551" s="215"/>
      <c r="J551" s="213"/>
      <c r="K551" s="216"/>
      <c r="L551" s="213"/>
      <c r="M551" s="213"/>
      <c r="N551" s="213"/>
      <c r="O551" s="213"/>
      <c r="P551" s="213"/>
      <c r="Q551" s="213"/>
      <c r="R551" s="213"/>
      <c r="S551" s="213"/>
      <c r="T551" s="213"/>
      <c r="U551" s="213"/>
      <c r="V551" s="213"/>
      <c r="W551" s="213"/>
      <c r="X551" s="213"/>
      <c r="Y551" s="213"/>
      <c r="Z551" s="213"/>
      <c r="AA551" s="213"/>
      <c r="AB551" s="213"/>
    </row>
    <row r="552" spans="1:28" ht="15" hidden="1" thickBot="1" x14ac:dyDescent="0.25">
      <c r="A552" s="213"/>
      <c r="B552" s="217"/>
      <c r="C552" s="213"/>
      <c r="D552" s="217"/>
      <c r="E552" s="213"/>
      <c r="F552" s="213"/>
      <c r="G552" s="213"/>
      <c r="H552" s="215"/>
      <c r="I552" s="215"/>
      <c r="J552" s="213"/>
      <c r="K552" s="216"/>
      <c r="L552" s="213"/>
      <c r="M552" s="213"/>
      <c r="N552" s="213"/>
      <c r="O552" s="213"/>
      <c r="P552" s="213"/>
      <c r="Q552" s="213"/>
      <c r="R552" s="213"/>
      <c r="S552" s="213"/>
      <c r="T552" s="213"/>
      <c r="U552" s="213"/>
      <c r="V552" s="213"/>
      <c r="W552" s="213"/>
      <c r="X552" s="213"/>
      <c r="Y552" s="213"/>
      <c r="Z552" s="213"/>
      <c r="AA552" s="213"/>
      <c r="AB552" s="213"/>
    </row>
    <row r="553" spans="1:28" ht="15" hidden="1" thickBot="1" x14ac:dyDescent="0.25">
      <c r="A553" s="213"/>
      <c r="B553" s="217"/>
      <c r="C553" s="213"/>
      <c r="D553" s="217"/>
      <c r="E553" s="213"/>
      <c r="F553" s="213"/>
      <c r="G553" s="213"/>
      <c r="H553" s="215"/>
      <c r="I553" s="215"/>
      <c r="J553" s="213"/>
      <c r="K553" s="216"/>
      <c r="L553" s="213"/>
      <c r="M553" s="213"/>
      <c r="N553" s="213"/>
      <c r="O553" s="213"/>
      <c r="P553" s="213"/>
      <c r="Q553" s="213"/>
      <c r="R553" s="213"/>
      <c r="S553" s="213"/>
      <c r="T553" s="213"/>
      <c r="U553" s="213"/>
      <c r="V553" s="213"/>
      <c r="W553" s="213"/>
      <c r="X553" s="213"/>
      <c r="Y553" s="213"/>
      <c r="Z553" s="213"/>
      <c r="AA553" s="213"/>
      <c r="AB553" s="213"/>
    </row>
    <row r="554" spans="1:28" ht="15" hidden="1" thickBot="1" x14ac:dyDescent="0.25">
      <c r="A554" s="213"/>
      <c r="B554" s="217"/>
      <c r="C554" s="213"/>
      <c r="D554" s="217"/>
      <c r="E554" s="213"/>
      <c r="F554" s="213"/>
      <c r="G554" s="213"/>
      <c r="H554" s="215"/>
      <c r="I554" s="215"/>
      <c r="J554" s="213"/>
      <c r="K554" s="216"/>
      <c r="L554" s="213"/>
      <c r="M554" s="213"/>
      <c r="N554" s="213"/>
      <c r="O554" s="213"/>
      <c r="P554" s="213"/>
      <c r="Q554" s="213"/>
      <c r="R554" s="213"/>
      <c r="S554" s="213"/>
      <c r="T554" s="213"/>
      <c r="U554" s="213"/>
      <c r="V554" s="213"/>
      <c r="W554" s="213"/>
      <c r="X554" s="213"/>
      <c r="Y554" s="213"/>
      <c r="Z554" s="213"/>
      <c r="AA554" s="213"/>
      <c r="AB554" s="213"/>
    </row>
    <row r="555" spans="1:28" ht="15" hidden="1" thickBot="1" x14ac:dyDescent="0.25">
      <c r="A555" s="213"/>
      <c r="B555" s="217"/>
      <c r="C555" s="213"/>
      <c r="D555" s="217"/>
      <c r="E555" s="213"/>
      <c r="F555" s="213"/>
      <c r="G555" s="213"/>
      <c r="H555" s="215"/>
      <c r="I555" s="215"/>
      <c r="J555" s="213"/>
      <c r="K555" s="216"/>
      <c r="L555" s="213"/>
      <c r="M555" s="213"/>
      <c r="N555" s="213"/>
      <c r="O555" s="213"/>
      <c r="P555" s="213"/>
      <c r="Q555" s="213"/>
      <c r="R555" s="213"/>
      <c r="S555" s="213"/>
      <c r="T555" s="213"/>
      <c r="U555" s="213"/>
      <c r="V555" s="213"/>
      <c r="W555" s="213"/>
      <c r="X555" s="213"/>
      <c r="Y555" s="213"/>
      <c r="Z555" s="213"/>
      <c r="AA555" s="213"/>
      <c r="AB555" s="213"/>
    </row>
    <row r="556" spans="1:28" ht="15" hidden="1" thickBot="1" x14ac:dyDescent="0.25">
      <c r="A556" s="213"/>
      <c r="B556" s="217"/>
      <c r="C556" s="213"/>
      <c r="D556" s="217"/>
      <c r="E556" s="213"/>
      <c r="F556" s="213"/>
      <c r="G556" s="213"/>
      <c r="H556" s="215"/>
      <c r="I556" s="215"/>
      <c r="J556" s="213"/>
      <c r="K556" s="216"/>
      <c r="L556" s="213"/>
      <c r="M556" s="213"/>
      <c r="N556" s="213"/>
      <c r="O556" s="213"/>
      <c r="P556" s="213"/>
      <c r="Q556" s="213"/>
      <c r="R556" s="213"/>
      <c r="S556" s="213"/>
      <c r="T556" s="213"/>
      <c r="U556" s="213"/>
      <c r="V556" s="213"/>
      <c r="W556" s="213"/>
      <c r="X556" s="213"/>
      <c r="Y556" s="213"/>
      <c r="Z556" s="213"/>
      <c r="AA556" s="213"/>
      <c r="AB556" s="213"/>
    </row>
    <row r="557" spans="1:28" ht="15" hidden="1" thickBot="1" x14ac:dyDescent="0.25">
      <c r="A557" s="213"/>
      <c r="B557" s="217"/>
      <c r="C557" s="213"/>
      <c r="D557" s="217"/>
      <c r="E557" s="213"/>
      <c r="F557" s="213"/>
      <c r="G557" s="213"/>
      <c r="H557" s="215"/>
      <c r="I557" s="215"/>
      <c r="J557" s="213"/>
      <c r="K557" s="216"/>
      <c r="L557" s="213"/>
      <c r="M557" s="213"/>
      <c r="N557" s="213"/>
      <c r="O557" s="213"/>
      <c r="P557" s="213"/>
      <c r="Q557" s="213"/>
      <c r="R557" s="213"/>
      <c r="S557" s="213"/>
      <c r="T557" s="213"/>
      <c r="U557" s="213"/>
      <c r="V557" s="213"/>
      <c r="W557" s="213"/>
      <c r="X557" s="213"/>
      <c r="Y557" s="213"/>
      <c r="Z557" s="213"/>
      <c r="AA557" s="213"/>
      <c r="AB557" s="213"/>
    </row>
    <row r="558" spans="1:28" ht="15" hidden="1" thickBot="1" x14ac:dyDescent="0.25">
      <c r="A558" s="213"/>
      <c r="B558" s="217"/>
      <c r="C558" s="213"/>
      <c r="D558" s="217"/>
      <c r="E558" s="213"/>
      <c r="F558" s="213"/>
      <c r="G558" s="213"/>
      <c r="H558" s="215"/>
      <c r="I558" s="215"/>
      <c r="J558" s="213"/>
      <c r="K558" s="216"/>
      <c r="L558" s="213"/>
      <c r="M558" s="213"/>
      <c r="N558" s="213"/>
      <c r="O558" s="213"/>
      <c r="P558" s="213"/>
      <c r="Q558" s="213"/>
      <c r="R558" s="213"/>
      <c r="S558" s="213"/>
      <c r="T558" s="213"/>
      <c r="U558" s="213"/>
      <c r="V558" s="213"/>
      <c r="W558" s="213"/>
      <c r="X558" s="213"/>
      <c r="Y558" s="213"/>
      <c r="Z558" s="213"/>
      <c r="AA558" s="213"/>
      <c r="AB558" s="213"/>
    </row>
    <row r="559" spans="1:28" ht="15" hidden="1" thickBot="1" x14ac:dyDescent="0.25">
      <c r="A559" s="213"/>
      <c r="B559" s="217"/>
      <c r="C559" s="213"/>
      <c r="D559" s="217"/>
      <c r="E559" s="213"/>
      <c r="F559" s="213"/>
      <c r="G559" s="213"/>
      <c r="H559" s="215"/>
      <c r="I559" s="215"/>
      <c r="J559" s="213"/>
      <c r="K559" s="216"/>
      <c r="L559" s="213"/>
      <c r="M559" s="213"/>
      <c r="N559" s="213"/>
      <c r="O559" s="213"/>
      <c r="P559" s="213"/>
      <c r="Q559" s="213"/>
      <c r="R559" s="213"/>
      <c r="S559" s="213"/>
      <c r="T559" s="213"/>
      <c r="U559" s="213"/>
      <c r="V559" s="213"/>
      <c r="W559" s="213"/>
      <c r="X559" s="213"/>
      <c r="Y559" s="213"/>
      <c r="Z559" s="213"/>
      <c r="AA559" s="213"/>
      <c r="AB559" s="213"/>
    </row>
    <row r="560" spans="1:28" ht="15" hidden="1" thickBot="1" x14ac:dyDescent="0.25">
      <c r="A560" s="213"/>
      <c r="B560" s="217"/>
      <c r="C560" s="213"/>
      <c r="D560" s="217"/>
      <c r="E560" s="213"/>
      <c r="F560" s="213"/>
      <c r="G560" s="213"/>
      <c r="H560" s="215"/>
      <c r="I560" s="215"/>
      <c r="J560" s="213"/>
      <c r="K560" s="216"/>
      <c r="L560" s="213"/>
      <c r="M560" s="213"/>
      <c r="N560" s="213"/>
      <c r="O560" s="213"/>
      <c r="P560" s="213"/>
      <c r="Q560" s="213"/>
      <c r="R560" s="213"/>
      <c r="S560" s="213"/>
      <c r="T560" s="213"/>
      <c r="U560" s="213"/>
      <c r="V560" s="213"/>
      <c r="W560" s="213"/>
      <c r="X560" s="213"/>
      <c r="Y560" s="213"/>
      <c r="Z560" s="213"/>
      <c r="AA560" s="213"/>
      <c r="AB560" s="213"/>
    </row>
    <row r="561" spans="1:28" ht="15" hidden="1" thickBot="1" x14ac:dyDescent="0.25">
      <c r="A561" s="213"/>
      <c r="B561" s="217"/>
      <c r="C561" s="213"/>
      <c r="D561" s="217"/>
      <c r="E561" s="213"/>
      <c r="F561" s="213"/>
      <c r="G561" s="213"/>
      <c r="H561" s="215"/>
      <c r="I561" s="215"/>
      <c r="J561" s="213"/>
      <c r="K561" s="216"/>
      <c r="L561" s="213"/>
      <c r="M561" s="213"/>
      <c r="N561" s="213"/>
      <c r="O561" s="213"/>
      <c r="P561" s="213"/>
      <c r="Q561" s="213"/>
      <c r="R561" s="213"/>
      <c r="S561" s="213"/>
      <c r="T561" s="213"/>
      <c r="U561" s="213"/>
      <c r="V561" s="213"/>
      <c r="W561" s="213"/>
      <c r="X561" s="213"/>
      <c r="Y561" s="213"/>
      <c r="Z561" s="213"/>
      <c r="AA561" s="213"/>
      <c r="AB561" s="213"/>
    </row>
    <row r="562" spans="1:28" ht="15" hidden="1" thickBot="1" x14ac:dyDescent="0.25">
      <c r="A562" s="213"/>
      <c r="B562" s="217"/>
      <c r="C562" s="213"/>
      <c r="D562" s="217"/>
      <c r="E562" s="213"/>
      <c r="F562" s="213"/>
      <c r="G562" s="213"/>
      <c r="H562" s="215"/>
      <c r="I562" s="215"/>
      <c r="J562" s="213"/>
      <c r="K562" s="216"/>
      <c r="L562" s="213"/>
      <c r="M562" s="213"/>
      <c r="N562" s="213"/>
      <c r="O562" s="213"/>
      <c r="P562" s="213"/>
      <c r="Q562" s="213"/>
      <c r="R562" s="213"/>
      <c r="S562" s="213"/>
      <c r="T562" s="213"/>
      <c r="U562" s="213"/>
      <c r="V562" s="213"/>
      <c r="W562" s="213"/>
      <c r="X562" s="213"/>
      <c r="Y562" s="213"/>
      <c r="Z562" s="213"/>
      <c r="AA562" s="213"/>
      <c r="AB562" s="213"/>
    </row>
    <row r="563" spans="1:28" ht="15" hidden="1" thickBot="1" x14ac:dyDescent="0.25">
      <c r="A563" s="213"/>
      <c r="B563" s="217"/>
      <c r="C563" s="213"/>
      <c r="D563" s="217"/>
      <c r="E563" s="213"/>
      <c r="F563" s="213"/>
      <c r="G563" s="213"/>
      <c r="H563" s="215"/>
      <c r="I563" s="215"/>
      <c r="J563" s="213"/>
      <c r="K563" s="216"/>
      <c r="L563" s="213"/>
      <c r="M563" s="213"/>
      <c r="N563" s="213"/>
      <c r="O563" s="213"/>
      <c r="P563" s="213"/>
      <c r="Q563" s="213"/>
      <c r="R563" s="213"/>
      <c r="S563" s="213"/>
      <c r="T563" s="213"/>
      <c r="U563" s="213"/>
      <c r="V563" s="213"/>
      <c r="W563" s="213"/>
      <c r="X563" s="213"/>
      <c r="Y563" s="213"/>
      <c r="Z563" s="213"/>
      <c r="AA563" s="213"/>
      <c r="AB563" s="213"/>
    </row>
    <row r="564" spans="1:28" ht="15" hidden="1" thickBot="1" x14ac:dyDescent="0.25">
      <c r="A564" s="213"/>
      <c r="B564" s="217"/>
      <c r="C564" s="213"/>
      <c r="D564" s="217"/>
      <c r="E564" s="213"/>
      <c r="F564" s="213"/>
      <c r="G564" s="213"/>
      <c r="H564" s="215"/>
      <c r="I564" s="215"/>
      <c r="J564" s="213"/>
      <c r="K564" s="216"/>
      <c r="L564" s="213"/>
      <c r="M564" s="213"/>
      <c r="N564" s="213"/>
      <c r="O564" s="213"/>
      <c r="P564" s="213"/>
      <c r="Q564" s="213"/>
      <c r="R564" s="213"/>
      <c r="S564" s="213"/>
      <c r="T564" s="213"/>
      <c r="U564" s="213"/>
      <c r="V564" s="213"/>
      <c r="W564" s="213"/>
      <c r="X564" s="213"/>
      <c r="Y564" s="213"/>
      <c r="Z564" s="213"/>
      <c r="AA564" s="213"/>
      <c r="AB564" s="213"/>
    </row>
    <row r="565" spans="1:28" ht="15" hidden="1" thickBot="1" x14ac:dyDescent="0.25">
      <c r="A565" s="213"/>
      <c r="B565" s="217"/>
      <c r="C565" s="213"/>
      <c r="D565" s="217"/>
      <c r="E565" s="213"/>
      <c r="F565" s="213"/>
      <c r="G565" s="213"/>
      <c r="H565" s="215"/>
      <c r="I565" s="215"/>
      <c r="J565" s="213"/>
      <c r="K565" s="216"/>
      <c r="L565" s="213"/>
      <c r="M565" s="213"/>
      <c r="N565" s="213"/>
      <c r="O565" s="213"/>
      <c r="P565" s="213"/>
      <c r="Q565" s="213"/>
      <c r="R565" s="213"/>
      <c r="S565" s="213"/>
      <c r="T565" s="213"/>
      <c r="U565" s="213"/>
      <c r="V565" s="213"/>
      <c r="W565" s="213"/>
      <c r="X565" s="213"/>
      <c r="Y565" s="213"/>
      <c r="Z565" s="213"/>
      <c r="AA565" s="213"/>
      <c r="AB565" s="213"/>
    </row>
    <row r="566" spans="1:28" ht="15" hidden="1" thickBot="1" x14ac:dyDescent="0.25">
      <c r="A566" s="213"/>
      <c r="B566" s="217"/>
      <c r="C566" s="213"/>
      <c r="D566" s="217"/>
      <c r="E566" s="213"/>
      <c r="F566" s="213"/>
      <c r="G566" s="213"/>
      <c r="H566" s="215"/>
      <c r="I566" s="215"/>
      <c r="J566" s="213"/>
      <c r="K566" s="216"/>
      <c r="L566" s="213"/>
      <c r="M566" s="213"/>
      <c r="N566" s="213"/>
      <c r="O566" s="213"/>
      <c r="P566" s="213"/>
      <c r="Q566" s="213"/>
      <c r="R566" s="213"/>
      <c r="S566" s="213"/>
      <c r="T566" s="213"/>
      <c r="U566" s="213"/>
      <c r="V566" s="213"/>
      <c r="W566" s="213"/>
      <c r="X566" s="213"/>
      <c r="Y566" s="213"/>
      <c r="Z566" s="213"/>
      <c r="AA566" s="213"/>
      <c r="AB566" s="213"/>
    </row>
    <row r="567" spans="1:28" ht="15" hidden="1" thickBot="1" x14ac:dyDescent="0.25">
      <c r="A567" s="213"/>
      <c r="B567" s="217"/>
      <c r="C567" s="213"/>
      <c r="D567" s="217"/>
      <c r="E567" s="213"/>
      <c r="F567" s="213"/>
      <c r="G567" s="213"/>
      <c r="H567" s="215"/>
      <c r="I567" s="215"/>
      <c r="J567" s="213"/>
      <c r="K567" s="216"/>
      <c r="L567" s="213"/>
      <c r="M567" s="213"/>
      <c r="N567" s="213"/>
      <c r="O567" s="213"/>
      <c r="P567" s="213"/>
      <c r="Q567" s="213"/>
      <c r="R567" s="213"/>
      <c r="S567" s="213"/>
      <c r="T567" s="213"/>
      <c r="U567" s="213"/>
      <c r="V567" s="213"/>
      <c r="W567" s="213"/>
      <c r="X567" s="213"/>
      <c r="Y567" s="213"/>
      <c r="Z567" s="213"/>
      <c r="AA567" s="213"/>
      <c r="AB567" s="213"/>
    </row>
    <row r="568" spans="1:28" ht="15" hidden="1" thickBot="1" x14ac:dyDescent="0.25">
      <c r="A568" s="213"/>
      <c r="B568" s="217"/>
      <c r="C568" s="213"/>
      <c r="D568" s="217"/>
      <c r="E568" s="213"/>
      <c r="F568" s="213"/>
      <c r="G568" s="213"/>
      <c r="H568" s="215"/>
      <c r="I568" s="215"/>
      <c r="J568" s="213"/>
      <c r="K568" s="216"/>
      <c r="L568" s="213"/>
      <c r="M568" s="213"/>
      <c r="N568" s="213"/>
      <c r="O568" s="213"/>
      <c r="P568" s="213"/>
      <c r="Q568" s="213"/>
      <c r="R568" s="213"/>
      <c r="S568" s="213"/>
      <c r="T568" s="213"/>
      <c r="U568" s="213"/>
      <c r="V568" s="213"/>
      <c r="W568" s="213"/>
      <c r="X568" s="213"/>
      <c r="Y568" s="213"/>
      <c r="Z568" s="213"/>
      <c r="AA568" s="213"/>
      <c r="AB568" s="213"/>
    </row>
    <row r="569" spans="1:28" ht="15" hidden="1" thickBot="1" x14ac:dyDescent="0.25">
      <c r="A569" s="213"/>
      <c r="B569" s="217"/>
      <c r="C569" s="213"/>
      <c r="D569" s="217"/>
      <c r="E569" s="213"/>
      <c r="F569" s="213"/>
      <c r="G569" s="213"/>
      <c r="H569" s="215"/>
      <c r="I569" s="215"/>
      <c r="J569" s="213"/>
      <c r="K569" s="216"/>
      <c r="L569" s="213"/>
      <c r="M569" s="213"/>
      <c r="N569" s="213"/>
      <c r="O569" s="213"/>
      <c r="P569" s="213"/>
      <c r="Q569" s="213"/>
      <c r="R569" s="213"/>
      <c r="S569" s="213"/>
      <c r="T569" s="213"/>
      <c r="U569" s="213"/>
      <c r="V569" s="213"/>
      <c r="W569" s="213"/>
      <c r="X569" s="213"/>
      <c r="Y569" s="213"/>
      <c r="Z569" s="213"/>
      <c r="AA569" s="213"/>
      <c r="AB569" s="213"/>
    </row>
    <row r="570" spans="1:28" ht="15" hidden="1" thickBot="1" x14ac:dyDescent="0.25">
      <c r="A570" s="213"/>
      <c r="B570" s="217"/>
      <c r="C570" s="213"/>
      <c r="D570" s="217"/>
      <c r="E570" s="213"/>
      <c r="F570" s="213"/>
      <c r="G570" s="213"/>
      <c r="H570" s="215"/>
      <c r="I570" s="215"/>
      <c r="J570" s="213"/>
      <c r="K570" s="216"/>
      <c r="L570" s="213"/>
      <c r="M570" s="213"/>
      <c r="N570" s="213"/>
      <c r="O570" s="213"/>
      <c r="P570" s="213"/>
      <c r="Q570" s="213"/>
      <c r="R570" s="213"/>
      <c r="S570" s="213"/>
      <c r="T570" s="213"/>
      <c r="U570" s="213"/>
      <c r="V570" s="213"/>
      <c r="W570" s="213"/>
      <c r="X570" s="213"/>
      <c r="Y570" s="213"/>
      <c r="Z570" s="213"/>
      <c r="AA570" s="213"/>
      <c r="AB570" s="213"/>
    </row>
    <row r="571" spans="1:28" ht="15" hidden="1" thickBot="1" x14ac:dyDescent="0.25">
      <c r="A571" s="213"/>
      <c r="B571" s="217"/>
      <c r="C571" s="213"/>
      <c r="D571" s="217"/>
      <c r="E571" s="213"/>
      <c r="F571" s="213"/>
      <c r="G571" s="213"/>
      <c r="H571" s="215"/>
      <c r="I571" s="215"/>
      <c r="J571" s="213"/>
      <c r="K571" s="216"/>
      <c r="L571" s="213"/>
      <c r="M571" s="213"/>
      <c r="N571" s="213"/>
      <c r="O571" s="213"/>
      <c r="P571" s="213"/>
      <c r="Q571" s="213"/>
      <c r="R571" s="213"/>
      <c r="S571" s="213"/>
      <c r="T571" s="213"/>
      <c r="U571" s="213"/>
      <c r="V571" s="213"/>
      <c r="W571" s="213"/>
      <c r="X571" s="213"/>
      <c r="Y571" s="213"/>
      <c r="Z571" s="213"/>
      <c r="AA571" s="213"/>
      <c r="AB571" s="213"/>
    </row>
    <row r="572" spans="1:28" ht="15" hidden="1" thickBot="1" x14ac:dyDescent="0.25">
      <c r="A572" s="213"/>
      <c r="B572" s="217"/>
      <c r="C572" s="213"/>
      <c r="D572" s="217"/>
      <c r="E572" s="213"/>
      <c r="F572" s="213"/>
      <c r="G572" s="213"/>
      <c r="H572" s="215"/>
      <c r="I572" s="215"/>
      <c r="J572" s="213"/>
      <c r="K572" s="216"/>
      <c r="L572" s="213"/>
      <c r="M572" s="213"/>
      <c r="N572" s="213"/>
      <c r="O572" s="213"/>
      <c r="P572" s="213"/>
      <c r="Q572" s="213"/>
      <c r="R572" s="213"/>
      <c r="S572" s="213"/>
      <c r="T572" s="213"/>
      <c r="U572" s="213"/>
      <c r="V572" s="213"/>
      <c r="W572" s="213"/>
      <c r="X572" s="213"/>
      <c r="Y572" s="213"/>
      <c r="Z572" s="213"/>
      <c r="AA572" s="213"/>
      <c r="AB572" s="213"/>
    </row>
    <row r="573" spans="1:28" ht="15" hidden="1" thickBot="1" x14ac:dyDescent="0.25">
      <c r="A573" s="213"/>
      <c r="B573" s="217"/>
      <c r="C573" s="213"/>
      <c r="D573" s="217"/>
      <c r="E573" s="213"/>
      <c r="F573" s="213"/>
      <c r="G573" s="213"/>
      <c r="H573" s="215"/>
      <c r="I573" s="215"/>
      <c r="J573" s="213"/>
      <c r="K573" s="216"/>
      <c r="L573" s="213"/>
      <c r="M573" s="213"/>
      <c r="N573" s="213"/>
      <c r="O573" s="213"/>
      <c r="P573" s="213"/>
      <c r="Q573" s="213"/>
      <c r="R573" s="213"/>
      <c r="S573" s="213"/>
      <c r="T573" s="213"/>
      <c r="U573" s="213"/>
      <c r="V573" s="213"/>
      <c r="W573" s="213"/>
      <c r="X573" s="213"/>
      <c r="Y573" s="213"/>
      <c r="Z573" s="213"/>
      <c r="AA573" s="213"/>
      <c r="AB573" s="213"/>
    </row>
    <row r="574" spans="1:28" ht="15" hidden="1" thickBot="1" x14ac:dyDescent="0.25">
      <c r="A574" s="213"/>
      <c r="B574" s="217"/>
      <c r="C574" s="213"/>
      <c r="D574" s="217"/>
      <c r="E574" s="213"/>
      <c r="F574" s="213"/>
      <c r="G574" s="213"/>
      <c r="H574" s="215"/>
      <c r="I574" s="215"/>
      <c r="J574" s="213"/>
      <c r="K574" s="216"/>
      <c r="L574" s="213"/>
      <c r="M574" s="213"/>
      <c r="N574" s="213"/>
      <c r="O574" s="213"/>
      <c r="P574" s="213"/>
      <c r="Q574" s="213"/>
      <c r="R574" s="213"/>
      <c r="S574" s="213"/>
      <c r="T574" s="213"/>
      <c r="U574" s="213"/>
      <c r="V574" s="213"/>
      <c r="W574" s="213"/>
      <c r="X574" s="213"/>
      <c r="Y574" s="213"/>
      <c r="Z574" s="213"/>
      <c r="AA574" s="213"/>
      <c r="AB574" s="213"/>
    </row>
    <row r="575" spans="1:28" ht="15" hidden="1" thickBot="1" x14ac:dyDescent="0.25">
      <c r="A575" s="213"/>
      <c r="B575" s="217"/>
      <c r="C575" s="213"/>
      <c r="D575" s="217"/>
      <c r="E575" s="213"/>
      <c r="F575" s="213"/>
      <c r="G575" s="213"/>
      <c r="H575" s="215"/>
      <c r="I575" s="215"/>
      <c r="J575" s="213"/>
      <c r="K575" s="216"/>
      <c r="L575" s="213"/>
      <c r="M575" s="213"/>
      <c r="N575" s="213"/>
      <c r="O575" s="213"/>
      <c r="P575" s="213"/>
      <c r="Q575" s="213"/>
      <c r="R575" s="213"/>
      <c r="S575" s="213"/>
      <c r="T575" s="213"/>
      <c r="U575" s="213"/>
      <c r="V575" s="213"/>
      <c r="W575" s="213"/>
      <c r="X575" s="213"/>
      <c r="Y575" s="213"/>
      <c r="Z575" s="213"/>
      <c r="AA575" s="213"/>
      <c r="AB575" s="213"/>
    </row>
    <row r="576" spans="1:28" ht="15" hidden="1" thickBot="1" x14ac:dyDescent="0.25">
      <c r="A576" s="213"/>
      <c r="B576" s="217"/>
      <c r="C576" s="213"/>
      <c r="D576" s="217"/>
      <c r="E576" s="213"/>
      <c r="F576" s="213"/>
      <c r="G576" s="213"/>
      <c r="H576" s="215"/>
      <c r="I576" s="215"/>
      <c r="J576" s="213"/>
      <c r="K576" s="216"/>
      <c r="L576" s="213"/>
      <c r="M576" s="213"/>
      <c r="N576" s="213"/>
      <c r="O576" s="213"/>
      <c r="P576" s="213"/>
      <c r="Q576" s="213"/>
      <c r="R576" s="213"/>
      <c r="S576" s="213"/>
      <c r="T576" s="213"/>
      <c r="U576" s="213"/>
      <c r="V576" s="213"/>
      <c r="W576" s="213"/>
      <c r="X576" s="213"/>
      <c r="Y576" s="213"/>
      <c r="Z576" s="213"/>
      <c r="AA576" s="213"/>
      <c r="AB576" s="213"/>
    </row>
    <row r="577" spans="1:28" ht="15" hidden="1" thickBot="1" x14ac:dyDescent="0.25">
      <c r="A577" s="213"/>
      <c r="B577" s="217"/>
      <c r="C577" s="213"/>
      <c r="D577" s="217"/>
      <c r="E577" s="213"/>
      <c r="F577" s="213"/>
      <c r="G577" s="213"/>
      <c r="H577" s="215"/>
      <c r="I577" s="215"/>
      <c r="J577" s="213"/>
      <c r="K577" s="216"/>
      <c r="L577" s="213"/>
      <c r="M577" s="213"/>
      <c r="N577" s="213"/>
      <c r="O577" s="213"/>
      <c r="P577" s="213"/>
      <c r="Q577" s="213"/>
      <c r="R577" s="213"/>
      <c r="S577" s="213"/>
      <c r="T577" s="213"/>
      <c r="U577" s="213"/>
      <c r="V577" s="213"/>
      <c r="W577" s="213"/>
      <c r="X577" s="213"/>
      <c r="Y577" s="213"/>
      <c r="Z577" s="213"/>
      <c r="AA577" s="213"/>
      <c r="AB577" s="213"/>
    </row>
    <row r="578" spans="1:28" ht="15" hidden="1" thickBot="1" x14ac:dyDescent="0.25">
      <c r="A578" s="213"/>
      <c r="B578" s="217"/>
      <c r="C578" s="213"/>
      <c r="D578" s="217"/>
      <c r="E578" s="213"/>
      <c r="F578" s="213"/>
      <c r="G578" s="213"/>
      <c r="H578" s="215"/>
      <c r="I578" s="215"/>
      <c r="J578" s="213"/>
      <c r="K578" s="216"/>
      <c r="L578" s="213"/>
      <c r="M578" s="213"/>
      <c r="N578" s="213"/>
      <c r="O578" s="213"/>
      <c r="P578" s="213"/>
      <c r="Q578" s="213"/>
      <c r="R578" s="213"/>
      <c r="S578" s="213"/>
      <c r="T578" s="213"/>
      <c r="U578" s="213"/>
      <c r="V578" s="213"/>
      <c r="W578" s="213"/>
      <c r="X578" s="213"/>
      <c r="Y578" s="213"/>
      <c r="Z578" s="213"/>
      <c r="AA578" s="213"/>
      <c r="AB578" s="213"/>
    </row>
    <row r="579" spans="1:28" ht="15" hidden="1" thickBot="1" x14ac:dyDescent="0.25">
      <c r="A579" s="213"/>
      <c r="B579" s="217"/>
      <c r="C579" s="213"/>
      <c r="D579" s="217"/>
      <c r="E579" s="213"/>
      <c r="F579" s="213"/>
      <c r="G579" s="213"/>
      <c r="H579" s="215"/>
      <c r="I579" s="215"/>
      <c r="J579" s="213"/>
      <c r="K579" s="216"/>
      <c r="L579" s="213"/>
      <c r="M579" s="213"/>
      <c r="N579" s="213"/>
      <c r="O579" s="213"/>
      <c r="P579" s="213"/>
      <c r="Q579" s="213"/>
      <c r="R579" s="213"/>
      <c r="S579" s="213"/>
      <c r="T579" s="213"/>
      <c r="U579" s="213"/>
      <c r="V579" s="213"/>
      <c r="W579" s="213"/>
      <c r="X579" s="213"/>
      <c r="Y579" s="213"/>
      <c r="Z579" s="213"/>
      <c r="AA579" s="213"/>
      <c r="AB579" s="213"/>
    </row>
    <row r="580" spans="1:28" ht="15" hidden="1" thickBot="1" x14ac:dyDescent="0.25">
      <c r="A580" s="213"/>
      <c r="B580" s="217"/>
      <c r="C580" s="213"/>
      <c r="D580" s="217"/>
      <c r="E580" s="213"/>
      <c r="F580" s="213"/>
      <c r="G580" s="213"/>
      <c r="H580" s="215"/>
      <c r="I580" s="215"/>
      <c r="J580" s="213"/>
      <c r="K580" s="216"/>
      <c r="L580" s="213"/>
      <c r="M580" s="213"/>
      <c r="N580" s="213"/>
      <c r="O580" s="213"/>
      <c r="P580" s="213"/>
      <c r="Q580" s="213"/>
      <c r="R580" s="213"/>
      <c r="S580" s="213"/>
      <c r="T580" s="213"/>
      <c r="U580" s="213"/>
      <c r="V580" s="213"/>
      <c r="W580" s="213"/>
      <c r="X580" s="213"/>
      <c r="Y580" s="213"/>
      <c r="Z580" s="213"/>
      <c r="AA580" s="213"/>
      <c r="AB580" s="213"/>
    </row>
    <row r="581" spans="1:28" ht="15" hidden="1" thickBot="1" x14ac:dyDescent="0.25">
      <c r="A581" s="213"/>
      <c r="B581" s="217"/>
      <c r="C581" s="213"/>
      <c r="D581" s="217"/>
      <c r="E581" s="213"/>
      <c r="F581" s="213"/>
      <c r="G581" s="213"/>
      <c r="H581" s="215"/>
      <c r="I581" s="215"/>
      <c r="J581" s="213"/>
      <c r="K581" s="216"/>
      <c r="L581" s="213"/>
      <c r="M581" s="213"/>
      <c r="N581" s="213"/>
      <c r="O581" s="213"/>
      <c r="P581" s="213"/>
      <c r="Q581" s="213"/>
      <c r="R581" s="213"/>
      <c r="S581" s="213"/>
      <c r="T581" s="213"/>
      <c r="U581" s="213"/>
      <c r="V581" s="213"/>
      <c r="W581" s="213"/>
      <c r="X581" s="213"/>
      <c r="Y581" s="213"/>
      <c r="Z581" s="213"/>
      <c r="AA581" s="213"/>
      <c r="AB581" s="213"/>
    </row>
    <row r="582" spans="1:28" ht="15" hidden="1" thickBot="1" x14ac:dyDescent="0.25">
      <c r="A582" s="213"/>
      <c r="B582" s="217"/>
      <c r="C582" s="213"/>
      <c r="D582" s="217"/>
      <c r="E582" s="213"/>
      <c r="F582" s="213"/>
      <c r="G582" s="213"/>
      <c r="H582" s="215"/>
      <c r="I582" s="215"/>
      <c r="J582" s="213"/>
      <c r="K582" s="216"/>
      <c r="L582" s="213"/>
      <c r="M582" s="213"/>
      <c r="N582" s="213"/>
      <c r="O582" s="213"/>
      <c r="P582" s="213"/>
      <c r="Q582" s="213"/>
      <c r="R582" s="213"/>
      <c r="S582" s="213"/>
      <c r="T582" s="213"/>
      <c r="U582" s="213"/>
      <c r="V582" s="213"/>
      <c r="W582" s="213"/>
      <c r="X582" s="213"/>
      <c r="Y582" s="213"/>
      <c r="Z582" s="213"/>
      <c r="AA582" s="213"/>
      <c r="AB582" s="213"/>
    </row>
    <row r="583" spans="1:28" ht="15" hidden="1" thickBot="1" x14ac:dyDescent="0.25">
      <c r="A583" s="213"/>
      <c r="B583" s="217"/>
      <c r="C583" s="213"/>
      <c r="D583" s="217"/>
      <c r="E583" s="213"/>
      <c r="F583" s="213"/>
      <c r="G583" s="213"/>
      <c r="H583" s="215"/>
      <c r="I583" s="215"/>
      <c r="J583" s="213"/>
      <c r="K583" s="216"/>
      <c r="L583" s="213"/>
      <c r="M583" s="213"/>
      <c r="N583" s="213"/>
      <c r="O583" s="213"/>
      <c r="P583" s="213"/>
      <c r="Q583" s="213"/>
      <c r="R583" s="213"/>
      <c r="S583" s="213"/>
      <c r="T583" s="213"/>
      <c r="U583" s="213"/>
      <c r="V583" s="213"/>
      <c r="W583" s="213"/>
      <c r="X583" s="213"/>
      <c r="Y583" s="213"/>
      <c r="Z583" s="213"/>
      <c r="AA583" s="213"/>
      <c r="AB583" s="213"/>
    </row>
    <row r="584" spans="1:28" ht="15" hidden="1" thickBot="1" x14ac:dyDescent="0.25">
      <c r="A584" s="213"/>
      <c r="B584" s="217"/>
      <c r="C584" s="213"/>
      <c r="D584" s="217"/>
      <c r="E584" s="213"/>
      <c r="F584" s="213"/>
      <c r="G584" s="213"/>
      <c r="H584" s="215"/>
      <c r="I584" s="215"/>
      <c r="J584" s="213"/>
      <c r="K584" s="216"/>
      <c r="L584" s="213"/>
      <c r="M584" s="213"/>
      <c r="N584" s="213"/>
      <c r="O584" s="213"/>
      <c r="P584" s="213"/>
      <c r="Q584" s="213"/>
      <c r="R584" s="213"/>
      <c r="S584" s="213"/>
      <c r="T584" s="213"/>
      <c r="U584" s="213"/>
      <c r="V584" s="213"/>
      <c r="W584" s="213"/>
      <c r="X584" s="213"/>
      <c r="Y584" s="213"/>
      <c r="Z584" s="213"/>
      <c r="AA584" s="213"/>
      <c r="AB584" s="213"/>
    </row>
    <row r="585" spans="1:28" ht="15" hidden="1" thickBot="1" x14ac:dyDescent="0.25">
      <c r="A585" s="213"/>
      <c r="B585" s="217"/>
      <c r="C585" s="213"/>
      <c r="D585" s="217"/>
      <c r="E585" s="213"/>
      <c r="F585" s="213"/>
      <c r="G585" s="213"/>
      <c r="H585" s="215"/>
      <c r="I585" s="215"/>
      <c r="J585" s="213"/>
      <c r="K585" s="216"/>
      <c r="L585" s="213"/>
      <c r="M585" s="213"/>
      <c r="N585" s="213"/>
      <c r="O585" s="213"/>
      <c r="P585" s="213"/>
      <c r="Q585" s="213"/>
      <c r="R585" s="213"/>
      <c r="S585" s="213"/>
      <c r="T585" s="213"/>
      <c r="U585" s="213"/>
      <c r="V585" s="213"/>
      <c r="W585" s="213"/>
      <c r="X585" s="213"/>
      <c r="Y585" s="213"/>
      <c r="Z585" s="213"/>
      <c r="AA585" s="213"/>
      <c r="AB585" s="213"/>
    </row>
    <row r="586" spans="1:28" ht="15" hidden="1" thickBot="1" x14ac:dyDescent="0.25">
      <c r="A586" s="213"/>
      <c r="B586" s="217"/>
      <c r="C586" s="213"/>
      <c r="D586" s="217"/>
      <c r="E586" s="213"/>
      <c r="F586" s="213"/>
      <c r="G586" s="213"/>
      <c r="H586" s="215"/>
      <c r="I586" s="215"/>
      <c r="J586" s="213"/>
      <c r="K586" s="216"/>
      <c r="L586" s="213"/>
      <c r="M586" s="213"/>
      <c r="N586" s="213"/>
      <c r="O586" s="213"/>
      <c r="P586" s="213"/>
      <c r="Q586" s="213"/>
      <c r="R586" s="213"/>
      <c r="S586" s="213"/>
      <c r="T586" s="213"/>
      <c r="U586" s="213"/>
      <c r="V586" s="213"/>
      <c r="W586" s="213"/>
      <c r="X586" s="213"/>
      <c r="Y586" s="213"/>
      <c r="Z586" s="213"/>
      <c r="AA586" s="213"/>
      <c r="AB586" s="213"/>
    </row>
    <row r="587" spans="1:28" ht="15" hidden="1" thickBot="1" x14ac:dyDescent="0.25">
      <c r="A587" s="213"/>
      <c r="B587" s="217"/>
      <c r="C587" s="213"/>
      <c r="D587" s="217"/>
      <c r="E587" s="213"/>
      <c r="F587" s="213"/>
      <c r="G587" s="213"/>
      <c r="H587" s="215"/>
      <c r="I587" s="215"/>
      <c r="J587" s="213"/>
      <c r="K587" s="216"/>
      <c r="L587" s="213"/>
      <c r="M587" s="213"/>
      <c r="N587" s="213"/>
      <c r="O587" s="213"/>
      <c r="P587" s="213"/>
      <c r="Q587" s="213"/>
      <c r="R587" s="213"/>
      <c r="S587" s="213"/>
      <c r="T587" s="213"/>
      <c r="U587" s="213"/>
      <c r="V587" s="213"/>
      <c r="W587" s="213"/>
      <c r="X587" s="213"/>
      <c r="Y587" s="213"/>
      <c r="Z587" s="213"/>
      <c r="AA587" s="213"/>
      <c r="AB587" s="213"/>
    </row>
    <row r="588" spans="1:28" ht="15" hidden="1" thickBot="1" x14ac:dyDescent="0.25">
      <c r="A588" s="213"/>
      <c r="B588" s="217"/>
      <c r="C588" s="213"/>
      <c r="D588" s="217"/>
      <c r="E588" s="213"/>
      <c r="F588" s="213"/>
      <c r="G588" s="213"/>
      <c r="H588" s="215"/>
      <c r="I588" s="215"/>
      <c r="J588" s="213"/>
      <c r="K588" s="216"/>
      <c r="L588" s="213"/>
      <c r="M588" s="213"/>
      <c r="N588" s="213"/>
      <c r="O588" s="213"/>
      <c r="P588" s="213"/>
      <c r="Q588" s="213"/>
      <c r="R588" s="213"/>
      <c r="S588" s="213"/>
      <c r="T588" s="213"/>
      <c r="U588" s="213"/>
      <c r="V588" s="213"/>
      <c r="W588" s="213"/>
      <c r="X588" s="213"/>
      <c r="Y588" s="213"/>
      <c r="Z588" s="213"/>
      <c r="AA588" s="213"/>
      <c r="AB588" s="213"/>
    </row>
    <row r="589" spans="1:28" ht="15" hidden="1" thickBot="1" x14ac:dyDescent="0.25">
      <c r="A589" s="213"/>
      <c r="B589" s="217"/>
      <c r="C589" s="213"/>
      <c r="D589" s="217"/>
      <c r="E589" s="213"/>
      <c r="F589" s="213"/>
      <c r="G589" s="213"/>
      <c r="H589" s="215"/>
      <c r="I589" s="215"/>
      <c r="J589" s="213"/>
      <c r="K589" s="216"/>
      <c r="L589" s="213"/>
      <c r="M589" s="213"/>
      <c r="N589" s="213"/>
      <c r="O589" s="213"/>
      <c r="P589" s="213"/>
      <c r="Q589" s="213"/>
      <c r="R589" s="213"/>
      <c r="S589" s="213"/>
      <c r="T589" s="213"/>
      <c r="U589" s="213"/>
      <c r="V589" s="213"/>
      <c r="W589" s="213"/>
      <c r="X589" s="213"/>
      <c r="Y589" s="213"/>
      <c r="Z589" s="213"/>
      <c r="AA589" s="213"/>
      <c r="AB589" s="213"/>
    </row>
    <row r="590" spans="1:28" ht="15" hidden="1" thickBot="1" x14ac:dyDescent="0.25">
      <c r="A590" s="213"/>
      <c r="B590" s="217"/>
      <c r="C590" s="213"/>
      <c r="D590" s="217"/>
      <c r="E590" s="213"/>
      <c r="F590" s="213"/>
      <c r="G590" s="213"/>
      <c r="H590" s="215"/>
      <c r="I590" s="215"/>
      <c r="J590" s="213"/>
      <c r="K590" s="216"/>
      <c r="L590" s="213"/>
      <c r="M590" s="213"/>
      <c r="N590" s="213"/>
      <c r="O590" s="213"/>
      <c r="P590" s="213"/>
      <c r="Q590" s="213"/>
      <c r="R590" s="213"/>
      <c r="S590" s="213"/>
      <c r="T590" s="213"/>
      <c r="U590" s="213"/>
      <c r="V590" s="213"/>
      <c r="W590" s="213"/>
      <c r="X590" s="213"/>
      <c r="Y590" s="213"/>
      <c r="Z590" s="213"/>
      <c r="AA590" s="213"/>
      <c r="AB590" s="213"/>
    </row>
    <row r="591" spans="1:28" ht="15" hidden="1" thickBot="1" x14ac:dyDescent="0.25">
      <c r="A591" s="213"/>
      <c r="B591" s="217"/>
      <c r="C591" s="213"/>
      <c r="D591" s="217"/>
      <c r="E591" s="213"/>
      <c r="F591" s="213"/>
      <c r="G591" s="213"/>
      <c r="H591" s="215"/>
      <c r="I591" s="215"/>
      <c r="J591" s="213"/>
      <c r="K591" s="216"/>
      <c r="L591" s="213"/>
      <c r="M591" s="213"/>
      <c r="N591" s="213"/>
      <c r="O591" s="213"/>
      <c r="P591" s="213"/>
      <c r="Q591" s="213"/>
      <c r="R591" s="213"/>
      <c r="S591" s="213"/>
      <c r="T591" s="213"/>
      <c r="U591" s="213"/>
      <c r="V591" s="213"/>
      <c r="W591" s="213"/>
      <c r="X591" s="213"/>
      <c r="Y591" s="213"/>
      <c r="Z591" s="213"/>
      <c r="AA591" s="213"/>
      <c r="AB591" s="213"/>
    </row>
    <row r="592" spans="1:28" ht="15" hidden="1" thickBot="1" x14ac:dyDescent="0.25">
      <c r="A592" s="213"/>
      <c r="B592" s="217"/>
      <c r="C592" s="213"/>
      <c r="D592" s="217"/>
      <c r="E592" s="213"/>
      <c r="F592" s="213"/>
      <c r="G592" s="213"/>
      <c r="H592" s="215"/>
      <c r="I592" s="215"/>
      <c r="J592" s="213"/>
      <c r="K592" s="216"/>
      <c r="L592" s="213"/>
      <c r="M592" s="213"/>
      <c r="N592" s="213"/>
      <c r="O592" s="213"/>
      <c r="P592" s="213"/>
      <c r="Q592" s="213"/>
      <c r="R592" s="213"/>
      <c r="S592" s="213"/>
      <c r="T592" s="213"/>
      <c r="U592" s="213"/>
      <c r="V592" s="213"/>
      <c r="W592" s="213"/>
      <c r="X592" s="213"/>
      <c r="Y592" s="213"/>
      <c r="Z592" s="213"/>
      <c r="AA592" s="213"/>
      <c r="AB592" s="213"/>
    </row>
    <row r="593" spans="1:28" ht="15" hidden="1" thickBot="1" x14ac:dyDescent="0.25">
      <c r="A593" s="213"/>
      <c r="B593" s="217"/>
      <c r="C593" s="213"/>
      <c r="D593" s="217"/>
      <c r="E593" s="213"/>
      <c r="F593" s="213"/>
      <c r="G593" s="213"/>
      <c r="H593" s="215"/>
      <c r="I593" s="215"/>
      <c r="J593" s="213"/>
      <c r="K593" s="216"/>
      <c r="L593" s="213"/>
      <c r="M593" s="213"/>
      <c r="N593" s="213"/>
      <c r="O593" s="213"/>
      <c r="P593" s="213"/>
      <c r="Q593" s="213"/>
      <c r="R593" s="213"/>
      <c r="S593" s="213"/>
      <c r="T593" s="213"/>
      <c r="U593" s="213"/>
      <c r="V593" s="213"/>
      <c r="W593" s="213"/>
      <c r="X593" s="213"/>
      <c r="Y593" s="213"/>
      <c r="Z593" s="213"/>
      <c r="AA593" s="213"/>
      <c r="AB593" s="213"/>
    </row>
    <row r="594" spans="1:28" ht="15" hidden="1" thickBot="1" x14ac:dyDescent="0.25">
      <c r="A594" s="213"/>
      <c r="B594" s="217"/>
      <c r="C594" s="213"/>
      <c r="D594" s="217"/>
      <c r="E594" s="213"/>
      <c r="F594" s="213"/>
      <c r="G594" s="213"/>
      <c r="H594" s="215"/>
      <c r="I594" s="215"/>
      <c r="J594" s="213"/>
      <c r="K594" s="216"/>
      <c r="L594" s="213"/>
      <c r="M594" s="213"/>
      <c r="N594" s="213"/>
      <c r="O594" s="213"/>
      <c r="P594" s="213"/>
      <c r="Q594" s="213"/>
      <c r="R594" s="213"/>
      <c r="S594" s="213"/>
      <c r="T594" s="213"/>
      <c r="U594" s="213"/>
      <c r="V594" s="213"/>
      <c r="W594" s="213"/>
      <c r="X594" s="213"/>
      <c r="Y594" s="213"/>
      <c r="Z594" s="213"/>
      <c r="AA594" s="213"/>
      <c r="AB594" s="213"/>
    </row>
    <row r="595" spans="1:28" ht="15" hidden="1" thickBot="1" x14ac:dyDescent="0.25">
      <c r="A595" s="213"/>
      <c r="B595" s="217"/>
      <c r="C595" s="213"/>
      <c r="D595" s="217"/>
      <c r="E595" s="213"/>
      <c r="F595" s="213"/>
      <c r="G595" s="213"/>
      <c r="H595" s="215"/>
      <c r="I595" s="215"/>
      <c r="J595" s="213"/>
      <c r="K595" s="216"/>
      <c r="L595" s="213"/>
      <c r="M595" s="213"/>
      <c r="N595" s="213"/>
      <c r="O595" s="213"/>
      <c r="P595" s="213"/>
      <c r="Q595" s="213"/>
      <c r="R595" s="213"/>
      <c r="S595" s="213"/>
      <c r="T595" s="213"/>
      <c r="U595" s="213"/>
      <c r="V595" s="213"/>
      <c r="W595" s="213"/>
      <c r="X595" s="213"/>
      <c r="Y595" s="213"/>
      <c r="Z595" s="213"/>
      <c r="AA595" s="213"/>
      <c r="AB595" s="213"/>
    </row>
    <row r="596" spans="1:28" ht="15" hidden="1" thickBot="1" x14ac:dyDescent="0.25">
      <c r="A596" s="213"/>
      <c r="B596" s="217"/>
      <c r="C596" s="213"/>
      <c r="D596" s="217"/>
      <c r="E596" s="213"/>
      <c r="F596" s="213"/>
      <c r="G596" s="213"/>
      <c r="H596" s="215"/>
      <c r="I596" s="215"/>
      <c r="J596" s="213"/>
      <c r="K596" s="216"/>
      <c r="L596" s="213"/>
      <c r="M596" s="213"/>
      <c r="N596" s="213"/>
      <c r="O596" s="213"/>
      <c r="P596" s="213"/>
      <c r="Q596" s="213"/>
      <c r="R596" s="213"/>
      <c r="S596" s="213"/>
      <c r="T596" s="213"/>
      <c r="U596" s="213"/>
      <c r="V596" s="213"/>
      <c r="W596" s="213"/>
      <c r="X596" s="213"/>
      <c r="Y596" s="213"/>
      <c r="Z596" s="213"/>
      <c r="AA596" s="213"/>
      <c r="AB596" s="213"/>
    </row>
    <row r="597" spans="1:28" ht="15" hidden="1" thickBot="1" x14ac:dyDescent="0.25">
      <c r="A597" s="213"/>
      <c r="B597" s="217"/>
      <c r="C597" s="213"/>
      <c r="D597" s="217"/>
      <c r="E597" s="213"/>
      <c r="F597" s="213"/>
      <c r="G597" s="213"/>
      <c r="H597" s="215"/>
      <c r="I597" s="215"/>
      <c r="J597" s="213"/>
      <c r="K597" s="216"/>
      <c r="L597" s="213"/>
      <c r="M597" s="213"/>
      <c r="N597" s="213"/>
      <c r="O597" s="213"/>
      <c r="P597" s="213"/>
      <c r="Q597" s="213"/>
      <c r="R597" s="213"/>
      <c r="S597" s="213"/>
      <c r="T597" s="213"/>
      <c r="U597" s="213"/>
      <c r="V597" s="213"/>
      <c r="W597" s="213"/>
      <c r="X597" s="213"/>
      <c r="Y597" s="213"/>
      <c r="Z597" s="213"/>
      <c r="AA597" s="213"/>
      <c r="AB597" s="213"/>
    </row>
    <row r="598" spans="1:28" ht="15" hidden="1" thickBot="1" x14ac:dyDescent="0.25">
      <c r="A598" s="213"/>
      <c r="B598" s="217"/>
      <c r="C598" s="213"/>
      <c r="D598" s="217"/>
      <c r="E598" s="213"/>
      <c r="F598" s="213"/>
      <c r="G598" s="213"/>
      <c r="H598" s="215"/>
      <c r="I598" s="215"/>
      <c r="J598" s="213"/>
      <c r="K598" s="216"/>
      <c r="L598" s="213"/>
      <c r="M598" s="213"/>
      <c r="N598" s="213"/>
      <c r="O598" s="213"/>
      <c r="P598" s="213"/>
      <c r="Q598" s="213"/>
      <c r="R598" s="213"/>
      <c r="S598" s="213"/>
      <c r="T598" s="213"/>
      <c r="U598" s="213"/>
      <c r="V598" s="213"/>
      <c r="W598" s="213"/>
      <c r="X598" s="213"/>
      <c r="Y598" s="213"/>
      <c r="Z598" s="213"/>
      <c r="AA598" s="213"/>
      <c r="AB598" s="213"/>
    </row>
    <row r="599" spans="1:28" ht="15" hidden="1" thickBot="1" x14ac:dyDescent="0.25">
      <c r="A599" s="213"/>
      <c r="B599" s="217"/>
      <c r="C599" s="213"/>
      <c r="D599" s="217"/>
      <c r="E599" s="213"/>
      <c r="F599" s="213"/>
      <c r="G599" s="213"/>
      <c r="H599" s="215"/>
      <c r="I599" s="215"/>
      <c r="J599" s="213"/>
      <c r="K599" s="216"/>
      <c r="L599" s="213"/>
      <c r="M599" s="213"/>
      <c r="N599" s="213"/>
      <c r="O599" s="213"/>
      <c r="P599" s="213"/>
      <c r="Q599" s="213"/>
      <c r="R599" s="213"/>
      <c r="S599" s="213"/>
      <c r="T599" s="213"/>
      <c r="U599" s="213"/>
      <c r="V599" s="213"/>
      <c r="W599" s="213"/>
      <c r="X599" s="213"/>
      <c r="Y599" s="213"/>
      <c r="Z599" s="213"/>
      <c r="AA599" s="213"/>
      <c r="AB599" s="213"/>
    </row>
    <row r="600" spans="1:28" ht="15" hidden="1" thickBot="1" x14ac:dyDescent="0.25">
      <c r="A600" s="213"/>
      <c r="B600" s="217"/>
      <c r="C600" s="213"/>
      <c r="D600" s="217"/>
      <c r="E600" s="213"/>
      <c r="F600" s="213"/>
      <c r="G600" s="213"/>
      <c r="H600" s="215"/>
      <c r="I600" s="215"/>
      <c r="J600" s="213"/>
      <c r="K600" s="216"/>
      <c r="L600" s="213"/>
      <c r="M600" s="213"/>
      <c r="N600" s="213"/>
      <c r="O600" s="213"/>
      <c r="P600" s="213"/>
      <c r="Q600" s="213"/>
      <c r="R600" s="213"/>
      <c r="S600" s="213"/>
      <c r="T600" s="213"/>
      <c r="U600" s="213"/>
      <c r="V600" s="213"/>
      <c r="W600" s="213"/>
      <c r="X600" s="213"/>
      <c r="Y600" s="213"/>
      <c r="Z600" s="213"/>
      <c r="AA600" s="213"/>
      <c r="AB600" s="213"/>
    </row>
    <row r="601" spans="1:28" ht="15" hidden="1" thickBot="1" x14ac:dyDescent="0.25">
      <c r="A601" s="213"/>
      <c r="B601" s="217"/>
      <c r="C601" s="213"/>
      <c r="D601" s="217"/>
      <c r="E601" s="213"/>
      <c r="F601" s="213"/>
      <c r="G601" s="213"/>
      <c r="H601" s="215"/>
      <c r="I601" s="215"/>
      <c r="J601" s="213"/>
      <c r="K601" s="216"/>
      <c r="L601" s="213"/>
      <c r="M601" s="213"/>
      <c r="N601" s="213"/>
      <c r="O601" s="213"/>
      <c r="P601" s="213"/>
      <c r="Q601" s="213"/>
      <c r="R601" s="213"/>
      <c r="S601" s="213"/>
      <c r="T601" s="213"/>
      <c r="U601" s="213"/>
      <c r="V601" s="213"/>
      <c r="W601" s="213"/>
      <c r="X601" s="213"/>
      <c r="Y601" s="213"/>
      <c r="Z601" s="213"/>
      <c r="AA601" s="213"/>
      <c r="AB601" s="213"/>
    </row>
    <row r="602" spans="1:28" ht="15" hidden="1" thickBot="1" x14ac:dyDescent="0.25">
      <c r="A602" s="213"/>
      <c r="B602" s="217"/>
      <c r="C602" s="213"/>
      <c r="D602" s="217"/>
      <c r="E602" s="213"/>
      <c r="F602" s="213"/>
      <c r="G602" s="213"/>
      <c r="H602" s="215"/>
      <c r="I602" s="215"/>
      <c r="J602" s="213"/>
      <c r="K602" s="216"/>
      <c r="L602" s="213"/>
      <c r="M602" s="213"/>
      <c r="N602" s="213"/>
      <c r="O602" s="213"/>
      <c r="P602" s="213"/>
      <c r="Q602" s="213"/>
      <c r="R602" s="213"/>
      <c r="S602" s="213"/>
      <c r="T602" s="213"/>
      <c r="U602" s="213"/>
      <c r="V602" s="213"/>
      <c r="W602" s="213"/>
      <c r="X602" s="213"/>
      <c r="Y602" s="213"/>
      <c r="Z602" s="213"/>
      <c r="AA602" s="213"/>
      <c r="AB602" s="213"/>
    </row>
    <row r="603" spans="1:28" ht="15" hidden="1" thickBot="1" x14ac:dyDescent="0.25">
      <c r="A603" s="213"/>
      <c r="B603" s="217"/>
      <c r="C603" s="213"/>
      <c r="D603" s="217"/>
      <c r="E603" s="213"/>
      <c r="F603" s="213"/>
      <c r="G603" s="213"/>
      <c r="H603" s="215"/>
      <c r="I603" s="215"/>
      <c r="J603" s="213"/>
      <c r="K603" s="216"/>
      <c r="L603" s="213"/>
      <c r="M603" s="213"/>
      <c r="N603" s="213"/>
      <c r="O603" s="213"/>
      <c r="P603" s="213"/>
      <c r="Q603" s="213"/>
      <c r="R603" s="213"/>
      <c r="S603" s="213"/>
      <c r="T603" s="213"/>
      <c r="U603" s="213"/>
      <c r="V603" s="213"/>
      <c r="W603" s="213"/>
      <c r="X603" s="213"/>
      <c r="Y603" s="213"/>
      <c r="Z603" s="213"/>
      <c r="AA603" s="213"/>
      <c r="AB603" s="213"/>
    </row>
    <row r="604" spans="1:28" ht="15" hidden="1" thickBot="1" x14ac:dyDescent="0.25">
      <c r="A604" s="213"/>
      <c r="B604" s="217"/>
      <c r="C604" s="213"/>
      <c r="D604" s="217"/>
      <c r="E604" s="213"/>
      <c r="F604" s="213"/>
      <c r="G604" s="213"/>
      <c r="H604" s="215"/>
      <c r="I604" s="215"/>
      <c r="J604" s="213"/>
      <c r="K604" s="216"/>
      <c r="L604" s="213"/>
      <c r="M604" s="213"/>
      <c r="N604" s="213"/>
      <c r="O604" s="213"/>
      <c r="P604" s="213"/>
      <c r="Q604" s="213"/>
      <c r="R604" s="213"/>
      <c r="S604" s="213"/>
      <c r="T604" s="213"/>
      <c r="U604" s="213"/>
      <c r="V604" s="213"/>
      <c r="W604" s="213"/>
      <c r="X604" s="213"/>
      <c r="Y604" s="213"/>
      <c r="Z604" s="213"/>
      <c r="AA604" s="213"/>
      <c r="AB604" s="213"/>
    </row>
    <row r="605" spans="1:28" ht="15" hidden="1" thickBot="1" x14ac:dyDescent="0.25">
      <c r="A605" s="213"/>
      <c r="B605" s="217"/>
      <c r="C605" s="213"/>
      <c r="D605" s="217"/>
      <c r="E605" s="213"/>
      <c r="F605" s="213"/>
      <c r="G605" s="213"/>
      <c r="H605" s="215"/>
      <c r="I605" s="215"/>
      <c r="J605" s="213"/>
      <c r="K605" s="216"/>
      <c r="L605" s="213"/>
      <c r="M605" s="213"/>
      <c r="N605" s="213"/>
      <c r="O605" s="213"/>
      <c r="P605" s="213"/>
      <c r="Q605" s="213"/>
      <c r="R605" s="213"/>
      <c r="S605" s="213"/>
      <c r="T605" s="213"/>
      <c r="U605" s="213"/>
      <c r="V605" s="213"/>
      <c r="W605" s="213"/>
      <c r="X605" s="213"/>
      <c r="Y605" s="213"/>
      <c r="Z605" s="213"/>
      <c r="AA605" s="213"/>
      <c r="AB605" s="213"/>
    </row>
    <row r="606" spans="1:28" ht="15" hidden="1" thickBot="1" x14ac:dyDescent="0.25">
      <c r="A606" s="213"/>
      <c r="B606" s="217"/>
      <c r="C606" s="213"/>
      <c r="D606" s="217"/>
      <c r="E606" s="213"/>
      <c r="F606" s="213"/>
      <c r="G606" s="213"/>
      <c r="H606" s="215"/>
      <c r="I606" s="215"/>
      <c r="J606" s="213"/>
      <c r="K606" s="216"/>
      <c r="L606" s="213"/>
      <c r="M606" s="213"/>
      <c r="N606" s="213"/>
      <c r="O606" s="213"/>
      <c r="P606" s="213"/>
      <c r="Q606" s="213"/>
      <c r="R606" s="213"/>
      <c r="S606" s="213"/>
      <c r="T606" s="213"/>
      <c r="U606" s="213"/>
      <c r="V606" s="213"/>
      <c r="W606" s="213"/>
      <c r="X606" s="213"/>
      <c r="Y606" s="213"/>
      <c r="Z606" s="213"/>
      <c r="AA606" s="213"/>
      <c r="AB606" s="213"/>
    </row>
    <row r="607" spans="1:28" ht="15" hidden="1" thickBot="1" x14ac:dyDescent="0.25">
      <c r="A607" s="213"/>
      <c r="B607" s="217"/>
      <c r="C607" s="213"/>
      <c r="D607" s="217"/>
      <c r="E607" s="213"/>
      <c r="F607" s="213"/>
      <c r="G607" s="213"/>
      <c r="H607" s="215"/>
      <c r="I607" s="215"/>
      <c r="J607" s="213"/>
      <c r="K607" s="216"/>
      <c r="L607" s="213"/>
      <c r="M607" s="213"/>
      <c r="N607" s="213"/>
      <c r="O607" s="213"/>
      <c r="P607" s="213"/>
      <c r="Q607" s="213"/>
      <c r="R607" s="213"/>
      <c r="S607" s="213"/>
      <c r="T607" s="213"/>
      <c r="U607" s="213"/>
      <c r="V607" s="213"/>
      <c r="W607" s="213"/>
      <c r="X607" s="213"/>
      <c r="Y607" s="213"/>
      <c r="Z607" s="213"/>
      <c r="AA607" s="213"/>
      <c r="AB607" s="213"/>
    </row>
    <row r="608" spans="1:28" ht="15" hidden="1" thickBot="1" x14ac:dyDescent="0.25">
      <c r="A608" s="213"/>
      <c r="B608" s="217"/>
      <c r="C608" s="213"/>
      <c r="D608" s="217"/>
      <c r="E608" s="213"/>
      <c r="F608" s="213"/>
      <c r="G608" s="213"/>
      <c r="H608" s="215"/>
      <c r="I608" s="215"/>
      <c r="J608" s="213"/>
      <c r="K608" s="216"/>
      <c r="L608" s="213"/>
      <c r="M608" s="213"/>
      <c r="N608" s="213"/>
      <c r="O608" s="213"/>
      <c r="P608" s="213"/>
      <c r="Q608" s="213"/>
      <c r="R608" s="213"/>
      <c r="S608" s="213"/>
      <c r="T608" s="213"/>
      <c r="U608" s="213"/>
      <c r="V608" s="213"/>
      <c r="W608" s="213"/>
      <c r="X608" s="213"/>
      <c r="Y608" s="213"/>
      <c r="Z608" s="213"/>
      <c r="AA608" s="213"/>
      <c r="AB608" s="213"/>
    </row>
    <row r="609" spans="1:28" ht="15" hidden="1" thickBot="1" x14ac:dyDescent="0.25">
      <c r="A609" s="213"/>
      <c r="B609" s="217"/>
      <c r="C609" s="213"/>
      <c r="D609" s="217"/>
      <c r="E609" s="213"/>
      <c r="F609" s="213"/>
      <c r="G609" s="213"/>
      <c r="H609" s="215"/>
      <c r="I609" s="215"/>
      <c r="J609" s="213"/>
      <c r="K609" s="216"/>
      <c r="L609" s="213"/>
      <c r="M609" s="213"/>
      <c r="N609" s="213"/>
      <c r="O609" s="213"/>
      <c r="P609" s="213"/>
      <c r="Q609" s="213"/>
      <c r="R609" s="213"/>
      <c r="S609" s="213"/>
      <c r="T609" s="213"/>
      <c r="U609" s="213"/>
      <c r="V609" s="213"/>
      <c r="W609" s="213"/>
      <c r="X609" s="213"/>
      <c r="Y609" s="213"/>
      <c r="Z609" s="213"/>
      <c r="AA609" s="213"/>
      <c r="AB609" s="213"/>
    </row>
    <row r="610" spans="1:28" ht="15" hidden="1" thickBot="1" x14ac:dyDescent="0.25">
      <c r="A610" s="213"/>
      <c r="B610" s="217"/>
      <c r="C610" s="213"/>
      <c r="D610" s="217"/>
      <c r="E610" s="213"/>
      <c r="F610" s="213"/>
      <c r="G610" s="213"/>
      <c r="H610" s="215"/>
      <c r="I610" s="215"/>
      <c r="J610" s="213"/>
      <c r="K610" s="216"/>
      <c r="L610" s="213"/>
      <c r="M610" s="213"/>
      <c r="N610" s="213"/>
      <c r="O610" s="213"/>
      <c r="P610" s="213"/>
      <c r="Q610" s="213"/>
      <c r="R610" s="213"/>
      <c r="S610" s="213"/>
      <c r="T610" s="213"/>
      <c r="U610" s="213"/>
      <c r="V610" s="213"/>
      <c r="W610" s="213"/>
      <c r="X610" s="213"/>
      <c r="Y610" s="213"/>
      <c r="Z610" s="213"/>
      <c r="AA610" s="213"/>
      <c r="AB610" s="213"/>
    </row>
    <row r="611" spans="1:28" ht="15" hidden="1" thickBot="1" x14ac:dyDescent="0.25">
      <c r="A611" s="213"/>
      <c r="B611" s="217"/>
      <c r="C611" s="213"/>
      <c r="D611" s="217"/>
      <c r="E611" s="213"/>
      <c r="F611" s="213"/>
      <c r="G611" s="213"/>
      <c r="H611" s="215"/>
      <c r="I611" s="215"/>
      <c r="J611" s="213"/>
      <c r="K611" s="216"/>
      <c r="L611" s="213"/>
      <c r="M611" s="213"/>
      <c r="N611" s="213"/>
      <c r="O611" s="213"/>
      <c r="P611" s="213"/>
      <c r="Q611" s="213"/>
      <c r="R611" s="213"/>
      <c r="S611" s="213"/>
      <c r="T611" s="213"/>
      <c r="U611" s="213"/>
      <c r="V611" s="213"/>
      <c r="W611" s="213"/>
      <c r="X611" s="213"/>
      <c r="Y611" s="213"/>
      <c r="Z611" s="213"/>
      <c r="AA611" s="213"/>
      <c r="AB611" s="213"/>
    </row>
    <row r="612" spans="1:28" ht="15" hidden="1" thickBot="1" x14ac:dyDescent="0.25">
      <c r="A612" s="213"/>
      <c r="B612" s="217"/>
      <c r="C612" s="213"/>
      <c r="D612" s="217"/>
      <c r="E612" s="213"/>
      <c r="F612" s="213"/>
      <c r="G612" s="213"/>
      <c r="H612" s="215"/>
      <c r="I612" s="215"/>
      <c r="J612" s="213"/>
      <c r="K612" s="216"/>
      <c r="L612" s="213"/>
      <c r="M612" s="213"/>
      <c r="N612" s="213"/>
      <c r="O612" s="213"/>
      <c r="P612" s="213"/>
      <c r="Q612" s="213"/>
      <c r="R612" s="213"/>
      <c r="S612" s="213"/>
      <c r="T612" s="213"/>
      <c r="U612" s="213"/>
      <c r="V612" s="213"/>
      <c r="W612" s="213"/>
      <c r="X612" s="213"/>
      <c r="Y612" s="213"/>
      <c r="Z612" s="213"/>
      <c r="AA612" s="213"/>
      <c r="AB612" s="213"/>
    </row>
    <row r="613" spans="1:28" ht="15" hidden="1" thickBot="1" x14ac:dyDescent="0.25">
      <c r="A613" s="213"/>
      <c r="B613" s="217"/>
      <c r="C613" s="213"/>
      <c r="D613" s="217"/>
      <c r="E613" s="213"/>
      <c r="F613" s="213"/>
      <c r="G613" s="213"/>
      <c r="H613" s="215"/>
      <c r="I613" s="215"/>
      <c r="J613" s="213"/>
      <c r="K613" s="216"/>
      <c r="L613" s="213"/>
      <c r="M613" s="213"/>
      <c r="N613" s="213"/>
      <c r="O613" s="213"/>
      <c r="P613" s="213"/>
      <c r="Q613" s="213"/>
      <c r="R613" s="213"/>
      <c r="S613" s="213"/>
      <c r="T613" s="213"/>
      <c r="U613" s="213"/>
      <c r="V613" s="213"/>
      <c r="W613" s="213"/>
      <c r="X613" s="213"/>
      <c r="Y613" s="213"/>
      <c r="Z613" s="213"/>
      <c r="AA613" s="213"/>
      <c r="AB613" s="213"/>
    </row>
    <row r="614" spans="1:28" ht="15" hidden="1" thickBot="1" x14ac:dyDescent="0.25">
      <c r="A614" s="213"/>
      <c r="B614" s="217"/>
      <c r="C614" s="213"/>
      <c r="D614" s="217"/>
      <c r="E614" s="213"/>
      <c r="F614" s="213"/>
      <c r="G614" s="213"/>
      <c r="H614" s="215"/>
      <c r="I614" s="215"/>
      <c r="J614" s="213"/>
      <c r="K614" s="216"/>
      <c r="L614" s="213"/>
      <c r="M614" s="213"/>
      <c r="N614" s="213"/>
      <c r="O614" s="213"/>
      <c r="P614" s="213"/>
      <c r="Q614" s="213"/>
      <c r="R614" s="213"/>
      <c r="S614" s="213"/>
      <c r="T614" s="213"/>
      <c r="U614" s="213"/>
      <c r="V614" s="213"/>
      <c r="W614" s="213"/>
      <c r="X614" s="213"/>
      <c r="Y614" s="213"/>
      <c r="Z614" s="213"/>
      <c r="AA614" s="213"/>
      <c r="AB614" s="213"/>
    </row>
    <row r="615" spans="1:28" ht="15" hidden="1" thickBot="1" x14ac:dyDescent="0.25">
      <c r="A615" s="213"/>
      <c r="B615" s="217"/>
      <c r="C615" s="213"/>
      <c r="D615" s="217"/>
      <c r="E615" s="213"/>
      <c r="F615" s="213"/>
      <c r="G615" s="213"/>
      <c r="H615" s="215"/>
      <c r="I615" s="215"/>
      <c r="J615" s="213"/>
      <c r="K615" s="216"/>
      <c r="L615" s="213"/>
      <c r="M615" s="213"/>
      <c r="N615" s="213"/>
      <c r="O615" s="213"/>
      <c r="P615" s="213"/>
      <c r="Q615" s="213"/>
      <c r="R615" s="213"/>
      <c r="S615" s="213"/>
      <c r="T615" s="213"/>
      <c r="U615" s="213"/>
      <c r="V615" s="213"/>
      <c r="W615" s="213"/>
      <c r="X615" s="213"/>
      <c r="Y615" s="213"/>
      <c r="Z615" s="213"/>
      <c r="AA615" s="213"/>
      <c r="AB615" s="213"/>
    </row>
    <row r="616" spans="1:28" ht="15" hidden="1" thickBot="1" x14ac:dyDescent="0.25">
      <c r="A616" s="213"/>
      <c r="B616" s="217"/>
      <c r="C616" s="213"/>
      <c r="D616" s="217"/>
      <c r="E616" s="213"/>
      <c r="F616" s="213"/>
      <c r="G616" s="213"/>
      <c r="H616" s="215"/>
      <c r="I616" s="215"/>
      <c r="J616" s="213"/>
      <c r="K616" s="216"/>
      <c r="L616" s="213"/>
      <c r="M616" s="213"/>
      <c r="N616" s="213"/>
      <c r="O616" s="213"/>
      <c r="P616" s="213"/>
      <c r="Q616" s="213"/>
      <c r="R616" s="213"/>
      <c r="S616" s="213"/>
      <c r="T616" s="213"/>
      <c r="U616" s="213"/>
      <c r="V616" s="213"/>
      <c r="W616" s="213"/>
      <c r="X616" s="213"/>
      <c r="Y616" s="213"/>
      <c r="Z616" s="213"/>
      <c r="AA616" s="213"/>
      <c r="AB616" s="213"/>
    </row>
    <row r="617" spans="1:28" ht="15" hidden="1" thickBot="1" x14ac:dyDescent="0.25">
      <c r="A617" s="213"/>
      <c r="B617" s="217"/>
      <c r="C617" s="213"/>
      <c r="D617" s="217"/>
      <c r="E617" s="213"/>
      <c r="F617" s="213"/>
      <c r="G617" s="213"/>
      <c r="H617" s="215"/>
      <c r="I617" s="215"/>
      <c r="J617" s="213"/>
      <c r="K617" s="216"/>
      <c r="L617" s="213"/>
      <c r="M617" s="213"/>
      <c r="N617" s="213"/>
      <c r="O617" s="213"/>
      <c r="P617" s="213"/>
      <c r="Q617" s="213"/>
      <c r="R617" s="213"/>
      <c r="S617" s="213"/>
      <c r="T617" s="213"/>
      <c r="U617" s="213"/>
      <c r="V617" s="213"/>
      <c r="W617" s="213"/>
      <c r="X617" s="213"/>
      <c r="Y617" s="213"/>
      <c r="Z617" s="213"/>
      <c r="AA617" s="213"/>
      <c r="AB617" s="213"/>
    </row>
    <row r="618" spans="1:28" ht="15" hidden="1" thickBot="1" x14ac:dyDescent="0.25">
      <c r="A618" s="213"/>
      <c r="B618" s="217"/>
      <c r="C618" s="213"/>
      <c r="D618" s="217"/>
      <c r="E618" s="213"/>
      <c r="F618" s="213"/>
      <c r="G618" s="213"/>
      <c r="H618" s="215"/>
      <c r="I618" s="215"/>
      <c r="J618" s="213"/>
      <c r="K618" s="216"/>
      <c r="L618" s="213"/>
      <c r="M618" s="213"/>
      <c r="N618" s="213"/>
      <c r="O618" s="213"/>
      <c r="P618" s="213"/>
      <c r="Q618" s="213"/>
      <c r="R618" s="213"/>
      <c r="S618" s="213"/>
      <c r="T618" s="213"/>
      <c r="U618" s="213"/>
      <c r="V618" s="213"/>
      <c r="W618" s="213"/>
      <c r="X618" s="213"/>
      <c r="Y618" s="213"/>
      <c r="Z618" s="213"/>
      <c r="AA618" s="213"/>
      <c r="AB618" s="213"/>
    </row>
    <row r="619" spans="1:28" ht="15" hidden="1" thickBot="1" x14ac:dyDescent="0.25">
      <c r="A619" s="213"/>
      <c r="B619" s="217"/>
      <c r="C619" s="213"/>
      <c r="D619" s="217"/>
      <c r="E619" s="213"/>
      <c r="F619" s="213"/>
      <c r="G619" s="213"/>
      <c r="H619" s="215"/>
      <c r="I619" s="215"/>
      <c r="J619" s="213"/>
      <c r="K619" s="216"/>
      <c r="L619" s="213"/>
      <c r="M619" s="213"/>
      <c r="N619" s="213"/>
      <c r="O619" s="213"/>
      <c r="P619" s="213"/>
      <c r="Q619" s="213"/>
      <c r="R619" s="213"/>
      <c r="S619" s="213"/>
      <c r="T619" s="213"/>
      <c r="U619" s="213"/>
      <c r="V619" s="213"/>
      <c r="W619" s="213"/>
      <c r="X619" s="213"/>
      <c r="Y619" s="213"/>
      <c r="Z619" s="213"/>
      <c r="AA619" s="213"/>
      <c r="AB619" s="213"/>
    </row>
    <row r="620" spans="1:28" ht="15" hidden="1" thickBot="1" x14ac:dyDescent="0.25">
      <c r="A620" s="213"/>
      <c r="B620" s="217"/>
      <c r="C620" s="213"/>
      <c r="D620" s="217"/>
      <c r="E620" s="213"/>
      <c r="F620" s="213"/>
      <c r="G620" s="213"/>
      <c r="H620" s="215"/>
      <c r="I620" s="215"/>
      <c r="J620" s="213"/>
      <c r="K620" s="216"/>
      <c r="L620" s="213"/>
      <c r="M620" s="213"/>
      <c r="N620" s="213"/>
      <c r="O620" s="213"/>
      <c r="P620" s="213"/>
      <c r="Q620" s="213"/>
      <c r="R620" s="213"/>
      <c r="S620" s="213"/>
      <c r="T620" s="213"/>
      <c r="U620" s="213"/>
      <c r="V620" s="213"/>
      <c r="W620" s="213"/>
      <c r="X620" s="213"/>
      <c r="Y620" s="213"/>
      <c r="Z620" s="213"/>
      <c r="AA620" s="213"/>
      <c r="AB620" s="213"/>
    </row>
    <row r="621" spans="1:28" ht="15" hidden="1" thickBot="1" x14ac:dyDescent="0.25">
      <c r="A621" s="213"/>
      <c r="B621" s="217"/>
      <c r="C621" s="213"/>
      <c r="D621" s="217"/>
      <c r="E621" s="213"/>
      <c r="F621" s="213"/>
      <c r="G621" s="213"/>
      <c r="H621" s="215"/>
      <c r="I621" s="215"/>
      <c r="J621" s="213"/>
      <c r="K621" s="216"/>
      <c r="L621" s="213"/>
      <c r="M621" s="213"/>
      <c r="N621" s="213"/>
      <c r="O621" s="213"/>
      <c r="P621" s="213"/>
      <c r="Q621" s="213"/>
      <c r="R621" s="213"/>
      <c r="S621" s="213"/>
      <c r="T621" s="213"/>
      <c r="U621" s="213"/>
      <c r="V621" s="213"/>
      <c r="W621" s="213"/>
      <c r="X621" s="213"/>
      <c r="Y621" s="213"/>
      <c r="Z621" s="213"/>
      <c r="AA621" s="213"/>
      <c r="AB621" s="213"/>
    </row>
    <row r="622" spans="1:28" ht="15" hidden="1" thickBot="1" x14ac:dyDescent="0.25">
      <c r="A622" s="213"/>
      <c r="B622" s="217"/>
      <c r="C622" s="213"/>
      <c r="D622" s="217"/>
      <c r="E622" s="213"/>
      <c r="F622" s="213"/>
      <c r="G622" s="213"/>
      <c r="H622" s="215"/>
      <c r="I622" s="215"/>
      <c r="J622" s="213"/>
      <c r="K622" s="216"/>
      <c r="L622" s="213"/>
      <c r="M622" s="213"/>
      <c r="N622" s="213"/>
      <c r="O622" s="213"/>
      <c r="P622" s="213"/>
      <c r="Q622" s="213"/>
      <c r="R622" s="213"/>
      <c r="S622" s="213"/>
      <c r="T622" s="213"/>
      <c r="U622" s="213"/>
      <c r="V622" s="213"/>
      <c r="W622" s="213"/>
      <c r="X622" s="213"/>
      <c r="Y622" s="213"/>
      <c r="Z622" s="213"/>
      <c r="AA622" s="213"/>
      <c r="AB622" s="213"/>
    </row>
    <row r="623" spans="1:28" ht="15" hidden="1" thickBot="1" x14ac:dyDescent="0.25">
      <c r="A623" s="213"/>
      <c r="B623" s="217"/>
      <c r="C623" s="213"/>
      <c r="D623" s="217"/>
      <c r="E623" s="213"/>
      <c r="F623" s="213"/>
      <c r="G623" s="213"/>
      <c r="H623" s="215"/>
      <c r="I623" s="215"/>
      <c r="J623" s="213"/>
      <c r="K623" s="216"/>
      <c r="L623" s="213"/>
      <c r="M623" s="213"/>
      <c r="N623" s="213"/>
      <c r="O623" s="213"/>
      <c r="P623" s="213"/>
      <c r="Q623" s="213"/>
      <c r="R623" s="213"/>
      <c r="S623" s="213"/>
      <c r="T623" s="213"/>
      <c r="U623" s="213"/>
      <c r="V623" s="213"/>
      <c r="W623" s="213"/>
      <c r="X623" s="213"/>
      <c r="Y623" s="213"/>
      <c r="Z623" s="213"/>
      <c r="AA623" s="213"/>
      <c r="AB623" s="213"/>
    </row>
    <row r="624" spans="1:28" ht="15" hidden="1" thickBot="1" x14ac:dyDescent="0.25">
      <c r="A624" s="213"/>
      <c r="B624" s="217"/>
      <c r="C624" s="213"/>
      <c r="D624" s="217"/>
      <c r="E624" s="213"/>
      <c r="F624" s="213"/>
      <c r="G624" s="213"/>
      <c r="H624" s="215"/>
      <c r="I624" s="215"/>
      <c r="J624" s="213"/>
      <c r="K624" s="216"/>
      <c r="L624" s="213"/>
      <c r="M624" s="213"/>
      <c r="N624" s="213"/>
      <c r="O624" s="213"/>
      <c r="P624" s="213"/>
      <c r="Q624" s="213"/>
      <c r="R624" s="213"/>
      <c r="S624" s="213"/>
      <c r="T624" s="213"/>
      <c r="U624" s="213"/>
      <c r="V624" s="213"/>
      <c r="W624" s="213"/>
      <c r="X624" s="213"/>
      <c r="Y624" s="213"/>
      <c r="Z624" s="213"/>
      <c r="AA624" s="213"/>
      <c r="AB624" s="213"/>
    </row>
    <row r="625" spans="1:28" ht="15" hidden="1" thickBot="1" x14ac:dyDescent="0.25">
      <c r="A625" s="213"/>
      <c r="B625" s="217"/>
      <c r="C625" s="213"/>
      <c r="D625" s="217"/>
      <c r="E625" s="213"/>
      <c r="F625" s="213"/>
      <c r="G625" s="213"/>
      <c r="H625" s="215"/>
      <c r="I625" s="215"/>
      <c r="J625" s="213"/>
      <c r="K625" s="216"/>
      <c r="L625" s="213"/>
      <c r="M625" s="213"/>
      <c r="N625" s="213"/>
      <c r="O625" s="213"/>
      <c r="P625" s="213"/>
      <c r="Q625" s="213"/>
      <c r="R625" s="213"/>
      <c r="S625" s="213"/>
      <c r="T625" s="213"/>
      <c r="U625" s="213"/>
      <c r="V625" s="213"/>
      <c r="W625" s="213"/>
      <c r="X625" s="213"/>
      <c r="Y625" s="213"/>
      <c r="Z625" s="213"/>
      <c r="AA625" s="213"/>
      <c r="AB625" s="213"/>
    </row>
    <row r="626" spans="1:28" ht="15" hidden="1" thickBot="1" x14ac:dyDescent="0.25">
      <c r="A626" s="213"/>
      <c r="B626" s="217"/>
      <c r="C626" s="213"/>
      <c r="D626" s="217"/>
      <c r="E626" s="213"/>
      <c r="F626" s="213"/>
      <c r="G626" s="213"/>
      <c r="H626" s="215"/>
      <c r="I626" s="215"/>
      <c r="J626" s="213"/>
      <c r="K626" s="216"/>
      <c r="L626" s="213"/>
      <c r="M626" s="213"/>
      <c r="N626" s="213"/>
      <c r="O626" s="213"/>
      <c r="P626" s="213"/>
      <c r="Q626" s="213"/>
      <c r="R626" s="213"/>
      <c r="S626" s="213"/>
      <c r="T626" s="213"/>
      <c r="U626" s="213"/>
      <c r="V626" s="213"/>
      <c r="W626" s="213"/>
      <c r="X626" s="213"/>
      <c r="Y626" s="213"/>
      <c r="Z626" s="213"/>
      <c r="AA626" s="213"/>
      <c r="AB626" s="213"/>
    </row>
    <row r="627" spans="1:28" ht="15" hidden="1" thickBot="1" x14ac:dyDescent="0.25">
      <c r="A627" s="213"/>
      <c r="B627" s="217"/>
      <c r="C627" s="213"/>
      <c r="D627" s="217"/>
      <c r="E627" s="213"/>
      <c r="F627" s="213"/>
      <c r="G627" s="213"/>
      <c r="H627" s="215"/>
      <c r="I627" s="215"/>
      <c r="J627" s="213"/>
      <c r="K627" s="216"/>
      <c r="L627" s="213"/>
      <c r="M627" s="213"/>
      <c r="N627" s="213"/>
      <c r="O627" s="213"/>
      <c r="P627" s="213"/>
      <c r="Q627" s="213"/>
      <c r="R627" s="213"/>
      <c r="S627" s="213"/>
      <c r="T627" s="213"/>
      <c r="U627" s="213"/>
      <c r="V627" s="213"/>
      <c r="W627" s="213"/>
      <c r="X627" s="213"/>
      <c r="Y627" s="213"/>
      <c r="Z627" s="213"/>
      <c r="AA627" s="213"/>
      <c r="AB627" s="213"/>
    </row>
    <row r="628" spans="1:28" ht="15" hidden="1" thickBot="1" x14ac:dyDescent="0.25">
      <c r="A628" s="213"/>
      <c r="B628" s="217"/>
      <c r="C628" s="213"/>
      <c r="D628" s="217"/>
      <c r="E628" s="213"/>
      <c r="F628" s="213"/>
      <c r="G628" s="213"/>
      <c r="H628" s="215"/>
      <c r="I628" s="215"/>
      <c r="J628" s="213"/>
      <c r="K628" s="216"/>
      <c r="L628" s="213"/>
      <c r="M628" s="213"/>
      <c r="N628" s="213"/>
      <c r="O628" s="213"/>
      <c r="P628" s="213"/>
      <c r="Q628" s="213"/>
      <c r="R628" s="213"/>
      <c r="S628" s="213"/>
      <c r="T628" s="213"/>
      <c r="U628" s="213"/>
      <c r="V628" s="213"/>
      <c r="W628" s="213"/>
      <c r="X628" s="213"/>
      <c r="Y628" s="213"/>
      <c r="Z628" s="213"/>
      <c r="AA628" s="213"/>
      <c r="AB628" s="213"/>
    </row>
    <row r="629" spans="1:28" ht="15" hidden="1" thickBot="1" x14ac:dyDescent="0.25">
      <c r="A629" s="213"/>
      <c r="B629" s="217"/>
      <c r="C629" s="213"/>
      <c r="D629" s="217"/>
      <c r="E629" s="213"/>
      <c r="F629" s="213"/>
      <c r="G629" s="213"/>
      <c r="H629" s="215"/>
      <c r="I629" s="215"/>
      <c r="J629" s="213"/>
      <c r="K629" s="216"/>
      <c r="L629" s="213"/>
      <c r="M629" s="213"/>
      <c r="N629" s="213"/>
      <c r="O629" s="213"/>
      <c r="P629" s="213"/>
      <c r="Q629" s="213"/>
      <c r="R629" s="213"/>
      <c r="S629" s="213"/>
      <c r="T629" s="213"/>
      <c r="U629" s="213"/>
      <c r="V629" s="213"/>
      <c r="W629" s="213"/>
      <c r="X629" s="213"/>
      <c r="Y629" s="213"/>
      <c r="Z629" s="213"/>
      <c r="AA629" s="213"/>
      <c r="AB629" s="213"/>
    </row>
    <row r="630" spans="1:28" ht="15" hidden="1" thickBot="1" x14ac:dyDescent="0.25">
      <c r="A630" s="213"/>
      <c r="B630" s="217"/>
      <c r="C630" s="213"/>
      <c r="D630" s="217"/>
      <c r="E630" s="213"/>
      <c r="F630" s="213"/>
      <c r="G630" s="213"/>
      <c r="H630" s="215"/>
      <c r="I630" s="215"/>
      <c r="J630" s="213"/>
      <c r="K630" s="216"/>
      <c r="L630" s="213"/>
      <c r="M630" s="213"/>
      <c r="N630" s="213"/>
      <c r="O630" s="213"/>
      <c r="P630" s="213"/>
      <c r="Q630" s="213"/>
      <c r="R630" s="213"/>
      <c r="S630" s="213"/>
      <c r="T630" s="213"/>
      <c r="U630" s="213"/>
      <c r="V630" s="213"/>
      <c r="W630" s="213"/>
      <c r="X630" s="213"/>
      <c r="Y630" s="213"/>
      <c r="Z630" s="213"/>
      <c r="AA630" s="213"/>
      <c r="AB630" s="213"/>
    </row>
    <row r="631" spans="1:28" ht="15" hidden="1" thickBot="1" x14ac:dyDescent="0.25">
      <c r="A631" s="213"/>
      <c r="B631" s="217"/>
      <c r="C631" s="213"/>
      <c r="D631" s="217"/>
      <c r="E631" s="213"/>
      <c r="F631" s="213"/>
      <c r="G631" s="213"/>
      <c r="H631" s="215"/>
      <c r="I631" s="215"/>
      <c r="J631" s="213"/>
      <c r="K631" s="216"/>
      <c r="L631" s="213"/>
      <c r="M631" s="213"/>
      <c r="N631" s="213"/>
      <c r="O631" s="213"/>
      <c r="P631" s="213"/>
      <c r="Q631" s="213"/>
      <c r="R631" s="213"/>
      <c r="S631" s="213"/>
      <c r="T631" s="213"/>
      <c r="U631" s="213"/>
      <c r="V631" s="213"/>
      <c r="W631" s="213"/>
      <c r="X631" s="213"/>
      <c r="Y631" s="213"/>
      <c r="Z631" s="213"/>
      <c r="AA631" s="213"/>
      <c r="AB631" s="213"/>
    </row>
    <row r="632" spans="1:28" ht="15" hidden="1" thickBot="1" x14ac:dyDescent="0.25">
      <c r="A632" s="213"/>
      <c r="B632" s="217"/>
      <c r="C632" s="213"/>
      <c r="D632" s="217"/>
      <c r="E632" s="213"/>
      <c r="F632" s="213"/>
      <c r="G632" s="213"/>
      <c r="H632" s="215"/>
      <c r="I632" s="215"/>
      <c r="J632" s="213"/>
      <c r="K632" s="216"/>
      <c r="L632" s="213"/>
      <c r="M632" s="213"/>
      <c r="N632" s="213"/>
      <c r="O632" s="213"/>
      <c r="P632" s="213"/>
      <c r="Q632" s="213"/>
      <c r="R632" s="213"/>
      <c r="S632" s="213"/>
      <c r="T632" s="213"/>
      <c r="U632" s="213"/>
      <c r="V632" s="213"/>
      <c r="W632" s="213"/>
      <c r="X632" s="213"/>
      <c r="Y632" s="213"/>
      <c r="Z632" s="213"/>
      <c r="AA632" s="213"/>
      <c r="AB632" s="213"/>
    </row>
    <row r="633" spans="1:28" ht="15" hidden="1" thickBot="1" x14ac:dyDescent="0.25">
      <c r="A633" s="213"/>
      <c r="B633" s="217"/>
      <c r="C633" s="213"/>
      <c r="D633" s="217"/>
      <c r="E633" s="213"/>
      <c r="F633" s="213"/>
      <c r="G633" s="213"/>
      <c r="H633" s="215"/>
      <c r="I633" s="215"/>
      <c r="J633" s="213"/>
      <c r="K633" s="216"/>
      <c r="L633" s="213"/>
      <c r="M633" s="213"/>
      <c r="N633" s="213"/>
      <c r="O633" s="213"/>
      <c r="P633" s="213"/>
      <c r="Q633" s="213"/>
      <c r="R633" s="213"/>
      <c r="S633" s="213"/>
      <c r="T633" s="213"/>
      <c r="U633" s="213"/>
      <c r="V633" s="213"/>
      <c r="W633" s="213"/>
      <c r="X633" s="213"/>
      <c r="Y633" s="213"/>
      <c r="Z633" s="213"/>
      <c r="AA633" s="213"/>
      <c r="AB633" s="213"/>
    </row>
    <row r="634" spans="1:28" ht="15" hidden="1" thickBot="1" x14ac:dyDescent="0.25">
      <c r="A634" s="213"/>
      <c r="B634" s="217"/>
      <c r="C634" s="213"/>
      <c r="D634" s="217"/>
      <c r="E634" s="213"/>
      <c r="F634" s="213"/>
      <c r="G634" s="213"/>
      <c r="H634" s="215"/>
      <c r="I634" s="215"/>
      <c r="J634" s="213"/>
      <c r="K634" s="216"/>
      <c r="L634" s="213"/>
      <c r="M634" s="213"/>
      <c r="N634" s="213"/>
      <c r="O634" s="213"/>
      <c r="P634" s="213"/>
      <c r="Q634" s="213"/>
      <c r="R634" s="213"/>
      <c r="S634" s="213"/>
      <c r="T634" s="213"/>
      <c r="U634" s="213"/>
      <c r="V634" s="213"/>
      <c r="W634" s="213"/>
      <c r="X634" s="213"/>
      <c r="Y634" s="213"/>
      <c r="Z634" s="213"/>
      <c r="AA634" s="213"/>
      <c r="AB634" s="213"/>
    </row>
    <row r="635" spans="1:28" ht="15" hidden="1" thickBot="1" x14ac:dyDescent="0.25">
      <c r="A635" s="213"/>
      <c r="B635" s="217"/>
      <c r="C635" s="213"/>
      <c r="D635" s="217"/>
      <c r="E635" s="213"/>
      <c r="F635" s="213"/>
      <c r="G635" s="213"/>
      <c r="H635" s="215"/>
      <c r="I635" s="215"/>
      <c r="J635" s="213"/>
      <c r="K635" s="216"/>
      <c r="L635" s="213"/>
      <c r="M635" s="213"/>
      <c r="N635" s="213"/>
      <c r="O635" s="213"/>
      <c r="P635" s="213"/>
      <c r="Q635" s="213"/>
      <c r="R635" s="213"/>
      <c r="S635" s="213"/>
      <c r="T635" s="213"/>
      <c r="U635" s="213"/>
      <c r="V635" s="213"/>
      <c r="W635" s="213"/>
      <c r="X635" s="213"/>
      <c r="Y635" s="213"/>
      <c r="Z635" s="213"/>
      <c r="AA635" s="213"/>
      <c r="AB635" s="213"/>
    </row>
    <row r="636" spans="1:28" ht="15" hidden="1" thickBot="1" x14ac:dyDescent="0.25">
      <c r="A636" s="213"/>
      <c r="B636" s="217"/>
      <c r="C636" s="213"/>
      <c r="D636" s="217"/>
      <c r="E636" s="213"/>
      <c r="F636" s="213"/>
      <c r="G636" s="213"/>
      <c r="H636" s="215"/>
      <c r="I636" s="215"/>
      <c r="J636" s="213"/>
      <c r="K636" s="216"/>
      <c r="L636" s="213"/>
      <c r="M636" s="213"/>
      <c r="N636" s="213"/>
      <c r="O636" s="213"/>
      <c r="P636" s="213"/>
      <c r="Q636" s="213"/>
      <c r="R636" s="213"/>
      <c r="S636" s="213"/>
      <c r="T636" s="213"/>
      <c r="U636" s="213"/>
      <c r="V636" s="213"/>
      <c r="W636" s="213"/>
      <c r="X636" s="213"/>
      <c r="Y636" s="213"/>
      <c r="Z636" s="213"/>
      <c r="AA636" s="213"/>
      <c r="AB636" s="213"/>
    </row>
    <row r="637" spans="1:28" ht="15" hidden="1" thickBot="1" x14ac:dyDescent="0.25">
      <c r="A637" s="213"/>
      <c r="B637" s="217"/>
      <c r="C637" s="213"/>
      <c r="D637" s="217"/>
      <c r="E637" s="213"/>
      <c r="F637" s="213"/>
      <c r="G637" s="213"/>
      <c r="H637" s="215"/>
      <c r="I637" s="215"/>
      <c r="J637" s="213"/>
      <c r="K637" s="216"/>
      <c r="L637" s="213"/>
      <c r="M637" s="213"/>
      <c r="N637" s="213"/>
      <c r="O637" s="213"/>
      <c r="P637" s="213"/>
      <c r="Q637" s="213"/>
      <c r="R637" s="213"/>
      <c r="S637" s="213"/>
      <c r="T637" s="213"/>
      <c r="U637" s="213"/>
      <c r="V637" s="213"/>
      <c r="W637" s="213"/>
      <c r="X637" s="213"/>
      <c r="Y637" s="213"/>
      <c r="Z637" s="213"/>
      <c r="AA637" s="213"/>
      <c r="AB637" s="213"/>
    </row>
    <row r="638" spans="1:28" ht="15" hidden="1" thickBot="1" x14ac:dyDescent="0.25">
      <c r="A638" s="213"/>
      <c r="B638" s="217"/>
      <c r="C638" s="213"/>
      <c r="D638" s="217"/>
      <c r="E638" s="213"/>
      <c r="F638" s="213"/>
      <c r="G638" s="213"/>
      <c r="H638" s="215"/>
      <c r="I638" s="215"/>
      <c r="J638" s="213"/>
      <c r="K638" s="216"/>
      <c r="L638" s="213"/>
      <c r="M638" s="213"/>
      <c r="N638" s="213"/>
      <c r="O638" s="213"/>
      <c r="P638" s="213"/>
      <c r="Q638" s="213"/>
      <c r="R638" s="213"/>
      <c r="S638" s="213"/>
      <c r="T638" s="213"/>
      <c r="U638" s="213"/>
      <c r="V638" s="213"/>
      <c r="W638" s="213"/>
      <c r="X638" s="213"/>
      <c r="Y638" s="213"/>
      <c r="Z638" s="213"/>
      <c r="AA638" s="213"/>
      <c r="AB638" s="213"/>
    </row>
    <row r="639" spans="1:28" ht="15" hidden="1" thickBot="1" x14ac:dyDescent="0.25">
      <c r="A639" s="213"/>
      <c r="B639" s="217"/>
      <c r="C639" s="213"/>
      <c r="D639" s="217"/>
      <c r="E639" s="213"/>
      <c r="F639" s="213"/>
      <c r="G639" s="213"/>
      <c r="H639" s="215"/>
      <c r="I639" s="215"/>
      <c r="J639" s="213"/>
      <c r="K639" s="216"/>
      <c r="L639" s="213"/>
      <c r="M639" s="213"/>
      <c r="N639" s="213"/>
      <c r="O639" s="213"/>
      <c r="P639" s="213"/>
      <c r="Q639" s="213"/>
      <c r="R639" s="213"/>
      <c r="S639" s="213"/>
      <c r="T639" s="213"/>
      <c r="U639" s="213"/>
      <c r="V639" s="213"/>
      <c r="W639" s="213"/>
      <c r="X639" s="213"/>
      <c r="Y639" s="213"/>
      <c r="Z639" s="213"/>
      <c r="AA639" s="213"/>
      <c r="AB639" s="213"/>
    </row>
    <row r="640" spans="1:28" ht="15" hidden="1" thickBot="1" x14ac:dyDescent="0.25">
      <c r="A640" s="213"/>
      <c r="B640" s="217"/>
      <c r="C640" s="213"/>
      <c r="D640" s="217"/>
      <c r="E640" s="213"/>
      <c r="F640" s="213"/>
      <c r="G640" s="213"/>
      <c r="H640" s="215"/>
      <c r="I640" s="215"/>
      <c r="J640" s="213"/>
      <c r="K640" s="216"/>
      <c r="L640" s="213"/>
      <c r="M640" s="213"/>
      <c r="N640" s="213"/>
      <c r="O640" s="213"/>
      <c r="P640" s="213"/>
      <c r="Q640" s="213"/>
      <c r="R640" s="213"/>
      <c r="S640" s="213"/>
      <c r="T640" s="213"/>
      <c r="U640" s="213"/>
      <c r="V640" s="213"/>
      <c r="W640" s="213"/>
      <c r="X640" s="213"/>
      <c r="Y640" s="213"/>
      <c r="Z640" s="213"/>
      <c r="AA640" s="213"/>
      <c r="AB640" s="213"/>
    </row>
    <row r="641" spans="1:28" ht="15" hidden="1" thickBot="1" x14ac:dyDescent="0.25">
      <c r="A641" s="213"/>
      <c r="B641" s="217"/>
      <c r="C641" s="213"/>
      <c r="D641" s="217"/>
      <c r="E641" s="213"/>
      <c r="F641" s="213"/>
      <c r="G641" s="213"/>
      <c r="H641" s="215"/>
      <c r="I641" s="215"/>
      <c r="J641" s="213"/>
      <c r="K641" s="216"/>
      <c r="L641" s="213"/>
      <c r="M641" s="213"/>
      <c r="N641" s="213"/>
      <c r="O641" s="213"/>
      <c r="P641" s="213"/>
      <c r="Q641" s="213"/>
      <c r="R641" s="213"/>
      <c r="S641" s="213"/>
      <c r="T641" s="213"/>
      <c r="U641" s="213"/>
      <c r="V641" s="213"/>
      <c r="W641" s="213"/>
      <c r="X641" s="213"/>
      <c r="Y641" s="213"/>
      <c r="Z641" s="213"/>
      <c r="AA641" s="213"/>
      <c r="AB641" s="213"/>
    </row>
    <row r="642" spans="1:28" ht="15" hidden="1" thickBot="1" x14ac:dyDescent="0.25">
      <c r="A642" s="213"/>
      <c r="B642" s="217"/>
      <c r="C642" s="213"/>
      <c r="D642" s="217"/>
      <c r="E642" s="213"/>
      <c r="F642" s="213"/>
      <c r="G642" s="213"/>
      <c r="H642" s="215"/>
      <c r="I642" s="215"/>
      <c r="J642" s="213"/>
      <c r="K642" s="216"/>
      <c r="L642" s="213"/>
      <c r="M642" s="213"/>
      <c r="N642" s="213"/>
      <c r="O642" s="213"/>
      <c r="P642" s="213"/>
      <c r="Q642" s="213"/>
      <c r="R642" s="213"/>
      <c r="S642" s="213"/>
      <c r="T642" s="213"/>
      <c r="U642" s="213"/>
      <c r="V642" s="213"/>
      <c r="W642" s="213"/>
      <c r="X642" s="213"/>
      <c r="Y642" s="213"/>
      <c r="Z642" s="213"/>
      <c r="AA642" s="213"/>
      <c r="AB642" s="213"/>
    </row>
    <row r="643" spans="1:28" ht="15" hidden="1" thickBot="1" x14ac:dyDescent="0.25">
      <c r="A643" s="213"/>
      <c r="B643" s="217"/>
      <c r="C643" s="213"/>
      <c r="D643" s="217"/>
      <c r="E643" s="213"/>
      <c r="F643" s="213"/>
      <c r="G643" s="213"/>
      <c r="H643" s="215"/>
      <c r="I643" s="215"/>
      <c r="J643" s="213"/>
      <c r="K643" s="216"/>
      <c r="L643" s="213"/>
      <c r="M643" s="213"/>
      <c r="N643" s="213"/>
      <c r="O643" s="213"/>
      <c r="P643" s="213"/>
      <c r="Q643" s="213"/>
      <c r="R643" s="213"/>
      <c r="S643" s="213"/>
      <c r="T643" s="213"/>
      <c r="U643" s="213"/>
      <c r="V643" s="213"/>
      <c r="W643" s="213"/>
      <c r="X643" s="213"/>
      <c r="Y643" s="213"/>
      <c r="Z643" s="213"/>
      <c r="AA643" s="213"/>
      <c r="AB643" s="213"/>
    </row>
    <row r="644" spans="1:28" ht="15" hidden="1" thickBot="1" x14ac:dyDescent="0.25">
      <c r="A644" s="213"/>
      <c r="B644" s="217"/>
      <c r="C644" s="213"/>
      <c r="D644" s="217"/>
      <c r="E644" s="213"/>
      <c r="F644" s="213"/>
      <c r="G644" s="213"/>
      <c r="H644" s="215"/>
      <c r="I644" s="215"/>
      <c r="J644" s="213"/>
      <c r="K644" s="216"/>
      <c r="L644" s="213"/>
      <c r="M644" s="213"/>
      <c r="N644" s="213"/>
      <c r="O644" s="213"/>
      <c r="P644" s="213"/>
      <c r="Q644" s="213"/>
      <c r="R644" s="213"/>
      <c r="S644" s="213"/>
      <c r="T644" s="213"/>
      <c r="U644" s="213"/>
      <c r="V644" s="213"/>
      <c r="W644" s="213"/>
      <c r="X644" s="213"/>
      <c r="Y644" s="213"/>
      <c r="Z644" s="213"/>
      <c r="AA644" s="213"/>
      <c r="AB644" s="213"/>
    </row>
    <row r="645" spans="1:28" ht="15" hidden="1" thickBot="1" x14ac:dyDescent="0.25">
      <c r="A645" s="213"/>
      <c r="B645" s="217"/>
      <c r="C645" s="213"/>
      <c r="D645" s="217"/>
      <c r="E645" s="213"/>
      <c r="F645" s="213"/>
      <c r="G645" s="213"/>
      <c r="H645" s="215"/>
      <c r="I645" s="215"/>
      <c r="J645" s="213"/>
      <c r="K645" s="216"/>
      <c r="L645" s="213"/>
      <c r="M645" s="213"/>
      <c r="N645" s="213"/>
      <c r="O645" s="213"/>
      <c r="P645" s="213"/>
      <c r="Q645" s="213"/>
      <c r="R645" s="213"/>
      <c r="S645" s="213"/>
      <c r="T645" s="213"/>
      <c r="U645" s="213"/>
      <c r="V645" s="213"/>
      <c r="W645" s="213"/>
      <c r="X645" s="213"/>
      <c r="Y645" s="213"/>
      <c r="Z645" s="213"/>
      <c r="AA645" s="213"/>
      <c r="AB645" s="213"/>
    </row>
    <row r="646" spans="1:28" ht="15" hidden="1" thickBot="1" x14ac:dyDescent="0.25">
      <c r="A646" s="213"/>
      <c r="B646" s="217"/>
      <c r="C646" s="213"/>
      <c r="D646" s="217"/>
      <c r="E646" s="213"/>
      <c r="F646" s="213"/>
      <c r="G646" s="213"/>
      <c r="H646" s="215"/>
      <c r="I646" s="215"/>
      <c r="J646" s="213"/>
      <c r="K646" s="216"/>
      <c r="L646" s="213"/>
      <c r="M646" s="213"/>
      <c r="N646" s="213"/>
      <c r="O646" s="213"/>
      <c r="P646" s="213"/>
      <c r="Q646" s="213"/>
      <c r="R646" s="213"/>
      <c r="S646" s="213"/>
      <c r="T646" s="213"/>
      <c r="U646" s="213"/>
      <c r="V646" s="213"/>
      <c r="W646" s="213"/>
      <c r="X646" s="213"/>
      <c r="Y646" s="213"/>
      <c r="Z646" s="213"/>
      <c r="AA646" s="213"/>
      <c r="AB646" s="213"/>
    </row>
    <row r="647" spans="1:28" ht="15" hidden="1" thickBot="1" x14ac:dyDescent="0.25">
      <c r="A647" s="213"/>
      <c r="B647" s="217"/>
      <c r="C647" s="213"/>
      <c r="D647" s="217"/>
      <c r="E647" s="213"/>
      <c r="F647" s="213"/>
      <c r="G647" s="213"/>
      <c r="H647" s="215"/>
      <c r="I647" s="215"/>
      <c r="J647" s="213"/>
      <c r="K647" s="216"/>
      <c r="L647" s="213"/>
      <c r="M647" s="213"/>
      <c r="N647" s="213"/>
      <c r="O647" s="213"/>
      <c r="P647" s="213"/>
      <c r="Q647" s="213"/>
      <c r="R647" s="213"/>
      <c r="S647" s="213"/>
      <c r="T647" s="213"/>
      <c r="U647" s="213"/>
      <c r="V647" s="213"/>
      <c r="W647" s="213"/>
      <c r="X647" s="213"/>
      <c r="Y647" s="213"/>
      <c r="Z647" s="213"/>
      <c r="AA647" s="213"/>
      <c r="AB647" s="213"/>
    </row>
    <row r="648" spans="1:28" ht="15" hidden="1" thickBot="1" x14ac:dyDescent="0.25">
      <c r="A648" s="213"/>
      <c r="B648" s="217"/>
      <c r="C648" s="213"/>
      <c r="D648" s="217"/>
      <c r="E648" s="213"/>
      <c r="F648" s="213"/>
      <c r="G648" s="213"/>
      <c r="H648" s="215"/>
      <c r="I648" s="215"/>
      <c r="J648" s="213"/>
      <c r="K648" s="216"/>
      <c r="L648" s="213"/>
      <c r="M648" s="213"/>
      <c r="N648" s="213"/>
      <c r="O648" s="213"/>
      <c r="P648" s="213"/>
      <c r="Q648" s="213"/>
      <c r="R648" s="213"/>
      <c r="S648" s="213"/>
      <c r="T648" s="213"/>
      <c r="U648" s="213"/>
      <c r="V648" s="213"/>
      <c r="W648" s="213"/>
      <c r="X648" s="213"/>
      <c r="Y648" s="213"/>
      <c r="Z648" s="213"/>
      <c r="AA648" s="213"/>
      <c r="AB648" s="213"/>
    </row>
    <row r="649" spans="1:28" ht="15" hidden="1" thickBot="1" x14ac:dyDescent="0.25">
      <c r="A649" s="213"/>
      <c r="B649" s="217"/>
      <c r="C649" s="213"/>
      <c r="D649" s="217"/>
      <c r="E649" s="213"/>
      <c r="F649" s="213"/>
      <c r="G649" s="213"/>
      <c r="H649" s="215"/>
      <c r="I649" s="215"/>
      <c r="J649" s="213"/>
      <c r="K649" s="216"/>
      <c r="L649" s="213"/>
      <c r="M649" s="213"/>
      <c r="N649" s="213"/>
      <c r="O649" s="213"/>
      <c r="P649" s="213"/>
      <c r="Q649" s="213"/>
      <c r="R649" s="213"/>
      <c r="S649" s="213"/>
      <c r="T649" s="213"/>
      <c r="U649" s="213"/>
      <c r="V649" s="213"/>
      <c r="W649" s="213"/>
      <c r="X649" s="213"/>
      <c r="Y649" s="213"/>
      <c r="Z649" s="213"/>
      <c r="AA649" s="213"/>
      <c r="AB649" s="213"/>
    </row>
    <row r="650" spans="1:28" ht="15" hidden="1" thickBot="1" x14ac:dyDescent="0.25">
      <c r="A650" s="213"/>
      <c r="B650" s="217"/>
      <c r="C650" s="213"/>
      <c r="D650" s="217"/>
      <c r="E650" s="213"/>
      <c r="F650" s="213"/>
      <c r="G650" s="213"/>
      <c r="H650" s="215"/>
      <c r="I650" s="215"/>
      <c r="J650" s="213"/>
      <c r="K650" s="216"/>
      <c r="L650" s="213"/>
      <c r="M650" s="213"/>
      <c r="N650" s="213"/>
      <c r="O650" s="213"/>
      <c r="P650" s="213"/>
      <c r="Q650" s="213"/>
      <c r="R650" s="213"/>
      <c r="S650" s="213"/>
      <c r="T650" s="213"/>
      <c r="U650" s="213"/>
      <c r="V650" s="213"/>
      <c r="W650" s="213"/>
      <c r="X650" s="213"/>
      <c r="Y650" s="213"/>
      <c r="Z650" s="213"/>
      <c r="AA650" s="213"/>
      <c r="AB650" s="213"/>
    </row>
    <row r="651" spans="1:28" ht="15" hidden="1" thickBot="1" x14ac:dyDescent="0.25">
      <c r="A651" s="213"/>
      <c r="B651" s="217"/>
      <c r="C651" s="213"/>
      <c r="D651" s="217"/>
      <c r="E651" s="213"/>
      <c r="F651" s="213"/>
      <c r="G651" s="213"/>
      <c r="H651" s="215"/>
      <c r="I651" s="215"/>
      <c r="J651" s="213"/>
      <c r="K651" s="216"/>
      <c r="L651" s="213"/>
      <c r="M651" s="213"/>
      <c r="N651" s="213"/>
      <c r="O651" s="213"/>
      <c r="P651" s="213"/>
      <c r="Q651" s="213"/>
      <c r="R651" s="213"/>
      <c r="S651" s="213"/>
      <c r="T651" s="213"/>
      <c r="U651" s="213"/>
      <c r="V651" s="213"/>
      <c r="W651" s="213"/>
      <c r="X651" s="213"/>
      <c r="Y651" s="213"/>
      <c r="Z651" s="213"/>
      <c r="AA651" s="213"/>
      <c r="AB651" s="213"/>
    </row>
    <row r="652" spans="1:28" ht="15" hidden="1" thickBot="1" x14ac:dyDescent="0.25">
      <c r="A652" s="213"/>
      <c r="B652" s="217"/>
      <c r="C652" s="213"/>
      <c r="D652" s="217"/>
      <c r="E652" s="213"/>
      <c r="F652" s="213"/>
      <c r="G652" s="213"/>
      <c r="H652" s="215"/>
      <c r="I652" s="215"/>
      <c r="J652" s="213"/>
      <c r="K652" s="216"/>
      <c r="L652" s="213"/>
      <c r="M652" s="213"/>
      <c r="N652" s="213"/>
      <c r="O652" s="213"/>
      <c r="P652" s="213"/>
      <c r="Q652" s="213"/>
      <c r="R652" s="213"/>
      <c r="S652" s="213"/>
      <c r="T652" s="213"/>
      <c r="U652" s="213"/>
      <c r="V652" s="213"/>
      <c r="W652" s="213"/>
      <c r="X652" s="213"/>
      <c r="Y652" s="213"/>
      <c r="Z652" s="213"/>
      <c r="AA652" s="213"/>
      <c r="AB652" s="213"/>
    </row>
    <row r="653" spans="1:28" ht="15" hidden="1" thickBot="1" x14ac:dyDescent="0.25">
      <c r="A653" s="213"/>
      <c r="B653" s="217"/>
      <c r="C653" s="213"/>
      <c r="D653" s="217"/>
      <c r="E653" s="213"/>
      <c r="F653" s="213"/>
      <c r="G653" s="213"/>
      <c r="H653" s="215"/>
      <c r="I653" s="215"/>
      <c r="J653" s="213"/>
      <c r="K653" s="216"/>
      <c r="L653" s="213"/>
      <c r="M653" s="213"/>
      <c r="N653" s="213"/>
      <c r="O653" s="213"/>
      <c r="P653" s="213"/>
      <c r="Q653" s="213"/>
      <c r="R653" s="213"/>
      <c r="S653" s="213"/>
      <c r="T653" s="213"/>
      <c r="U653" s="213"/>
      <c r="V653" s="213"/>
      <c r="W653" s="213"/>
      <c r="X653" s="213"/>
      <c r="Y653" s="213"/>
      <c r="Z653" s="213"/>
      <c r="AA653" s="213"/>
      <c r="AB653" s="213"/>
    </row>
    <row r="654" spans="1:28" ht="15" hidden="1" thickBot="1" x14ac:dyDescent="0.25">
      <c r="A654" s="213"/>
      <c r="B654" s="217"/>
      <c r="C654" s="213"/>
      <c r="D654" s="217"/>
      <c r="E654" s="213"/>
      <c r="F654" s="213"/>
      <c r="G654" s="213"/>
      <c r="H654" s="215"/>
      <c r="I654" s="215"/>
      <c r="J654" s="213"/>
      <c r="K654" s="216"/>
      <c r="L654" s="213"/>
      <c r="M654" s="213"/>
      <c r="N654" s="213"/>
      <c r="O654" s="213"/>
      <c r="P654" s="213"/>
      <c r="Q654" s="213"/>
      <c r="R654" s="213"/>
      <c r="S654" s="213"/>
      <c r="T654" s="213"/>
      <c r="U654" s="213"/>
      <c r="V654" s="213"/>
      <c r="W654" s="213"/>
      <c r="X654" s="213"/>
      <c r="Y654" s="213"/>
      <c r="Z654" s="213"/>
      <c r="AA654" s="213"/>
      <c r="AB654" s="213"/>
    </row>
    <row r="655" spans="1:28" ht="15" hidden="1" thickBot="1" x14ac:dyDescent="0.25">
      <c r="A655" s="213"/>
      <c r="B655" s="217"/>
      <c r="C655" s="213"/>
      <c r="D655" s="217"/>
      <c r="E655" s="213"/>
      <c r="F655" s="213"/>
      <c r="G655" s="213"/>
      <c r="H655" s="215"/>
      <c r="I655" s="215"/>
      <c r="J655" s="213"/>
      <c r="K655" s="216"/>
      <c r="L655" s="213"/>
      <c r="M655" s="213"/>
      <c r="N655" s="213"/>
      <c r="O655" s="213"/>
      <c r="P655" s="213"/>
      <c r="Q655" s="213"/>
      <c r="R655" s="213"/>
      <c r="S655" s="213"/>
      <c r="T655" s="213"/>
      <c r="U655" s="213"/>
      <c r="V655" s="213"/>
      <c r="W655" s="213"/>
      <c r="X655" s="213"/>
      <c r="Y655" s="213"/>
      <c r="Z655" s="213"/>
      <c r="AA655" s="213"/>
      <c r="AB655" s="213"/>
    </row>
    <row r="656" spans="1:28" ht="15" hidden="1" thickBot="1" x14ac:dyDescent="0.25">
      <c r="A656" s="213"/>
      <c r="B656" s="217"/>
      <c r="C656" s="213"/>
      <c r="D656" s="217"/>
      <c r="E656" s="213"/>
      <c r="F656" s="213"/>
      <c r="G656" s="213"/>
      <c r="H656" s="215"/>
      <c r="I656" s="215"/>
      <c r="J656" s="213"/>
      <c r="K656" s="216"/>
      <c r="L656" s="213"/>
      <c r="M656" s="213"/>
      <c r="N656" s="213"/>
      <c r="O656" s="213"/>
      <c r="P656" s="213"/>
      <c r="Q656" s="213"/>
      <c r="R656" s="213"/>
      <c r="S656" s="213"/>
      <c r="T656" s="213"/>
      <c r="U656" s="213"/>
      <c r="V656" s="213"/>
      <c r="W656" s="213"/>
      <c r="X656" s="213"/>
      <c r="Y656" s="213"/>
      <c r="Z656" s="213"/>
      <c r="AA656" s="213"/>
      <c r="AB656" s="213"/>
    </row>
    <row r="657" spans="1:28" ht="15" hidden="1" thickBot="1" x14ac:dyDescent="0.25">
      <c r="A657" s="213"/>
      <c r="B657" s="217"/>
      <c r="C657" s="213"/>
      <c r="D657" s="217"/>
      <c r="E657" s="213"/>
      <c r="F657" s="213"/>
      <c r="G657" s="213"/>
      <c r="H657" s="215"/>
      <c r="I657" s="215"/>
      <c r="J657" s="213"/>
      <c r="K657" s="216"/>
      <c r="L657" s="213"/>
      <c r="M657" s="213"/>
      <c r="N657" s="213"/>
      <c r="O657" s="213"/>
      <c r="P657" s="213"/>
      <c r="Q657" s="213"/>
      <c r="R657" s="213"/>
      <c r="S657" s="213"/>
      <c r="T657" s="213"/>
      <c r="U657" s="213"/>
      <c r="V657" s="213"/>
      <c r="W657" s="213"/>
      <c r="X657" s="213"/>
      <c r="Y657" s="213"/>
      <c r="Z657" s="213"/>
      <c r="AA657" s="213"/>
      <c r="AB657" s="213"/>
    </row>
    <row r="658" spans="1:28" ht="15" hidden="1" thickBot="1" x14ac:dyDescent="0.25">
      <c r="A658" s="213"/>
      <c r="B658" s="217"/>
      <c r="C658" s="213"/>
      <c r="D658" s="217"/>
      <c r="E658" s="213"/>
      <c r="F658" s="213"/>
      <c r="G658" s="213"/>
      <c r="H658" s="215"/>
      <c r="I658" s="215"/>
      <c r="J658" s="213"/>
      <c r="K658" s="216"/>
      <c r="L658" s="213"/>
      <c r="M658" s="213"/>
      <c r="N658" s="213"/>
      <c r="O658" s="213"/>
      <c r="P658" s="213"/>
      <c r="Q658" s="213"/>
      <c r="R658" s="213"/>
      <c r="S658" s="213"/>
      <c r="T658" s="213"/>
      <c r="U658" s="213"/>
      <c r="V658" s="213"/>
      <c r="W658" s="213"/>
      <c r="X658" s="213"/>
      <c r="Y658" s="213"/>
      <c r="Z658" s="213"/>
      <c r="AA658" s="213"/>
      <c r="AB658" s="213"/>
    </row>
    <row r="659" spans="1:28" ht="15" hidden="1" thickBot="1" x14ac:dyDescent="0.25">
      <c r="A659" s="213"/>
      <c r="B659" s="217"/>
      <c r="C659" s="213"/>
      <c r="D659" s="217"/>
      <c r="E659" s="213"/>
      <c r="F659" s="213"/>
      <c r="G659" s="213"/>
      <c r="H659" s="215"/>
      <c r="I659" s="215"/>
      <c r="J659" s="213"/>
      <c r="K659" s="216"/>
      <c r="L659" s="213"/>
      <c r="M659" s="213"/>
      <c r="N659" s="213"/>
      <c r="O659" s="213"/>
      <c r="P659" s="213"/>
      <c r="Q659" s="213"/>
      <c r="R659" s="213"/>
      <c r="S659" s="213"/>
      <c r="T659" s="213"/>
      <c r="U659" s="213"/>
      <c r="V659" s="213"/>
      <c r="W659" s="213"/>
      <c r="X659" s="213"/>
      <c r="Y659" s="213"/>
      <c r="Z659" s="213"/>
      <c r="AA659" s="213"/>
      <c r="AB659" s="213"/>
    </row>
    <row r="660" spans="1:28" ht="15" hidden="1" thickBot="1" x14ac:dyDescent="0.25">
      <c r="A660" s="213"/>
      <c r="B660" s="217"/>
      <c r="C660" s="213"/>
      <c r="D660" s="217"/>
      <c r="E660" s="213"/>
      <c r="F660" s="213"/>
      <c r="G660" s="213"/>
      <c r="H660" s="215"/>
      <c r="I660" s="215"/>
      <c r="J660" s="213"/>
      <c r="K660" s="216"/>
      <c r="L660" s="213"/>
      <c r="M660" s="213"/>
      <c r="N660" s="213"/>
      <c r="O660" s="213"/>
      <c r="P660" s="213"/>
      <c r="Q660" s="213"/>
      <c r="R660" s="213"/>
      <c r="S660" s="213"/>
      <c r="T660" s="213"/>
      <c r="U660" s="213"/>
      <c r="V660" s="213"/>
      <c r="W660" s="213"/>
      <c r="X660" s="213"/>
      <c r="Y660" s="213"/>
      <c r="Z660" s="213"/>
      <c r="AA660" s="213"/>
      <c r="AB660" s="213"/>
    </row>
    <row r="661" spans="1:28" ht="15" hidden="1" thickBot="1" x14ac:dyDescent="0.25">
      <c r="A661" s="213"/>
      <c r="B661" s="217"/>
      <c r="C661" s="213"/>
      <c r="D661" s="217"/>
      <c r="E661" s="213"/>
      <c r="F661" s="213"/>
      <c r="G661" s="213"/>
      <c r="H661" s="215"/>
      <c r="I661" s="215"/>
      <c r="J661" s="213"/>
      <c r="K661" s="216"/>
      <c r="L661" s="213"/>
      <c r="M661" s="213"/>
      <c r="N661" s="213"/>
      <c r="O661" s="213"/>
      <c r="P661" s="213"/>
      <c r="Q661" s="213"/>
      <c r="R661" s="213"/>
      <c r="S661" s="213"/>
      <c r="T661" s="213"/>
      <c r="U661" s="213"/>
      <c r="V661" s="213"/>
      <c r="W661" s="213"/>
      <c r="X661" s="213"/>
      <c r="Y661" s="213"/>
      <c r="Z661" s="213"/>
      <c r="AA661" s="213"/>
      <c r="AB661" s="213"/>
    </row>
    <row r="662" spans="1:28" ht="15" hidden="1" thickBot="1" x14ac:dyDescent="0.25">
      <c r="A662" s="213"/>
      <c r="B662" s="217"/>
      <c r="C662" s="213"/>
      <c r="D662" s="217"/>
      <c r="E662" s="213"/>
      <c r="F662" s="213"/>
      <c r="G662" s="213"/>
      <c r="H662" s="215"/>
      <c r="I662" s="215"/>
      <c r="J662" s="213"/>
      <c r="K662" s="216"/>
      <c r="L662" s="213"/>
      <c r="M662" s="213"/>
      <c r="N662" s="213"/>
      <c r="O662" s="213"/>
      <c r="P662" s="213"/>
      <c r="Q662" s="213"/>
      <c r="R662" s="213"/>
      <c r="S662" s="213"/>
      <c r="T662" s="213"/>
      <c r="U662" s="213"/>
      <c r="V662" s="213"/>
      <c r="W662" s="213"/>
      <c r="X662" s="213"/>
      <c r="Y662" s="213"/>
      <c r="Z662" s="213"/>
      <c r="AA662" s="213"/>
      <c r="AB662" s="213"/>
    </row>
    <row r="663" spans="1:28" ht="15" hidden="1" thickBot="1" x14ac:dyDescent="0.25">
      <c r="A663" s="213"/>
      <c r="B663" s="217"/>
      <c r="C663" s="213"/>
      <c r="D663" s="217"/>
      <c r="E663" s="213"/>
      <c r="F663" s="213"/>
      <c r="G663" s="213"/>
      <c r="H663" s="215"/>
      <c r="I663" s="215"/>
      <c r="J663" s="213"/>
      <c r="K663" s="216"/>
      <c r="L663" s="213"/>
      <c r="M663" s="213"/>
      <c r="N663" s="213"/>
      <c r="O663" s="213"/>
      <c r="P663" s="213"/>
      <c r="Q663" s="213"/>
      <c r="R663" s="213"/>
      <c r="S663" s="213"/>
      <c r="T663" s="213"/>
      <c r="U663" s="213"/>
      <c r="V663" s="213"/>
      <c r="W663" s="213"/>
      <c r="X663" s="213"/>
      <c r="Y663" s="213"/>
      <c r="Z663" s="213"/>
      <c r="AA663" s="213"/>
      <c r="AB663" s="213"/>
    </row>
    <row r="664" spans="1:28" ht="15" hidden="1" thickBot="1" x14ac:dyDescent="0.25">
      <c r="A664" s="213"/>
      <c r="B664" s="217"/>
      <c r="C664" s="213"/>
      <c r="D664" s="217"/>
      <c r="E664" s="213"/>
      <c r="F664" s="213"/>
      <c r="G664" s="213"/>
      <c r="H664" s="215"/>
      <c r="I664" s="215"/>
      <c r="J664" s="213"/>
      <c r="K664" s="216"/>
      <c r="L664" s="213"/>
      <c r="M664" s="213"/>
      <c r="N664" s="213"/>
      <c r="O664" s="213"/>
      <c r="P664" s="213"/>
      <c r="Q664" s="213"/>
      <c r="R664" s="213"/>
      <c r="S664" s="213"/>
      <c r="T664" s="213"/>
      <c r="U664" s="213"/>
      <c r="V664" s="213"/>
      <c r="W664" s="213"/>
      <c r="X664" s="213"/>
      <c r="Y664" s="213"/>
      <c r="Z664" s="213"/>
      <c r="AA664" s="213"/>
      <c r="AB664" s="213"/>
    </row>
    <row r="665" spans="1:28" ht="15" hidden="1" thickBot="1" x14ac:dyDescent="0.25">
      <c r="A665" s="213"/>
      <c r="B665" s="217"/>
      <c r="C665" s="213"/>
      <c r="D665" s="217"/>
      <c r="E665" s="213"/>
      <c r="F665" s="213"/>
      <c r="G665" s="213"/>
      <c r="H665" s="215"/>
      <c r="I665" s="215"/>
      <c r="J665" s="213"/>
      <c r="K665" s="216"/>
      <c r="L665" s="213"/>
      <c r="M665" s="213"/>
      <c r="N665" s="213"/>
      <c r="O665" s="213"/>
      <c r="P665" s="213"/>
      <c r="Q665" s="213"/>
      <c r="R665" s="213"/>
      <c r="S665" s="213"/>
      <c r="T665" s="213"/>
      <c r="U665" s="213"/>
      <c r="V665" s="213"/>
      <c r="W665" s="213"/>
      <c r="X665" s="213"/>
      <c r="Y665" s="213"/>
      <c r="Z665" s="213"/>
      <c r="AA665" s="213"/>
      <c r="AB665" s="213"/>
    </row>
    <row r="666" spans="1:28" ht="15" hidden="1" thickBot="1" x14ac:dyDescent="0.25">
      <c r="A666" s="213"/>
      <c r="B666" s="217"/>
      <c r="C666" s="213"/>
      <c r="D666" s="217"/>
      <c r="E666" s="213"/>
      <c r="F666" s="213"/>
      <c r="G666" s="213"/>
      <c r="H666" s="215"/>
      <c r="I666" s="215"/>
      <c r="J666" s="213"/>
      <c r="K666" s="216"/>
      <c r="L666" s="213"/>
      <c r="M666" s="213"/>
      <c r="N666" s="213"/>
      <c r="O666" s="213"/>
      <c r="P666" s="213"/>
      <c r="Q666" s="213"/>
      <c r="R666" s="213"/>
      <c r="S666" s="213"/>
      <c r="T666" s="213"/>
      <c r="U666" s="213"/>
      <c r="V666" s="213"/>
      <c r="W666" s="213"/>
      <c r="X666" s="213"/>
      <c r="Y666" s="213"/>
      <c r="Z666" s="213"/>
      <c r="AA666" s="213"/>
      <c r="AB666" s="213"/>
    </row>
    <row r="667" spans="1:28" ht="15" hidden="1" thickBot="1" x14ac:dyDescent="0.25">
      <c r="A667" s="213"/>
      <c r="B667" s="217"/>
      <c r="C667" s="213"/>
      <c r="D667" s="217"/>
      <c r="E667" s="213"/>
      <c r="F667" s="213"/>
      <c r="G667" s="213"/>
      <c r="H667" s="215"/>
      <c r="I667" s="215"/>
      <c r="J667" s="213"/>
      <c r="K667" s="216"/>
      <c r="L667" s="213"/>
      <c r="M667" s="213"/>
      <c r="N667" s="213"/>
      <c r="O667" s="213"/>
      <c r="P667" s="213"/>
      <c r="Q667" s="213"/>
      <c r="R667" s="213"/>
      <c r="S667" s="213"/>
      <c r="T667" s="213"/>
      <c r="U667" s="213"/>
      <c r="V667" s="213"/>
      <c r="W667" s="213"/>
      <c r="X667" s="213"/>
      <c r="Y667" s="213"/>
      <c r="Z667" s="213"/>
      <c r="AA667" s="213"/>
      <c r="AB667" s="213"/>
    </row>
    <row r="668" spans="1:28" ht="15" hidden="1" thickBot="1" x14ac:dyDescent="0.25">
      <c r="A668" s="213"/>
      <c r="B668" s="217"/>
      <c r="C668" s="213"/>
      <c r="D668" s="217"/>
      <c r="E668" s="213"/>
      <c r="F668" s="213"/>
      <c r="G668" s="213"/>
      <c r="H668" s="215"/>
      <c r="I668" s="215"/>
      <c r="J668" s="213"/>
      <c r="K668" s="216"/>
      <c r="L668" s="213"/>
      <c r="M668" s="213"/>
      <c r="N668" s="213"/>
      <c r="O668" s="213"/>
      <c r="P668" s="213"/>
      <c r="Q668" s="213"/>
      <c r="R668" s="213"/>
      <c r="S668" s="213"/>
      <c r="T668" s="213"/>
      <c r="U668" s="213"/>
      <c r="V668" s="213"/>
      <c r="W668" s="213"/>
      <c r="X668" s="213"/>
      <c r="Y668" s="213"/>
      <c r="Z668" s="213"/>
      <c r="AA668" s="213"/>
      <c r="AB668" s="213"/>
    </row>
    <row r="669" spans="1:28" ht="15" hidden="1" thickBot="1" x14ac:dyDescent="0.25">
      <c r="A669" s="213"/>
      <c r="B669" s="217"/>
      <c r="C669" s="213"/>
      <c r="D669" s="217"/>
      <c r="E669" s="213"/>
      <c r="F669" s="213"/>
      <c r="G669" s="213"/>
      <c r="H669" s="215"/>
      <c r="I669" s="215"/>
      <c r="J669" s="213"/>
      <c r="K669" s="216"/>
      <c r="L669" s="213"/>
      <c r="M669" s="213"/>
      <c r="N669" s="213"/>
      <c r="O669" s="213"/>
      <c r="P669" s="213"/>
      <c r="Q669" s="213"/>
      <c r="R669" s="213"/>
      <c r="S669" s="213"/>
      <c r="T669" s="213"/>
      <c r="U669" s="213"/>
      <c r="V669" s="213"/>
      <c r="W669" s="213"/>
      <c r="X669" s="213"/>
      <c r="Y669" s="213"/>
      <c r="Z669" s="213"/>
      <c r="AA669" s="213"/>
      <c r="AB669" s="213"/>
    </row>
    <row r="670" spans="1:28" ht="15" hidden="1" thickBot="1" x14ac:dyDescent="0.25">
      <c r="A670" s="213"/>
      <c r="B670" s="217"/>
      <c r="C670" s="213"/>
      <c r="D670" s="217"/>
      <c r="E670" s="213"/>
      <c r="F670" s="213"/>
      <c r="G670" s="213"/>
      <c r="H670" s="215"/>
      <c r="I670" s="215"/>
      <c r="J670" s="213"/>
      <c r="K670" s="216"/>
      <c r="L670" s="213"/>
      <c r="M670" s="213"/>
      <c r="N670" s="213"/>
      <c r="O670" s="213"/>
      <c r="P670" s="213"/>
      <c r="Q670" s="213"/>
      <c r="R670" s="213"/>
      <c r="S670" s="213"/>
      <c r="T670" s="213"/>
      <c r="U670" s="213"/>
      <c r="V670" s="213"/>
      <c r="W670" s="213"/>
      <c r="X670" s="213"/>
      <c r="Y670" s="213"/>
      <c r="Z670" s="213"/>
      <c r="AA670" s="213"/>
      <c r="AB670" s="213"/>
    </row>
    <row r="671" spans="1:28" ht="15" hidden="1" thickBot="1" x14ac:dyDescent="0.25">
      <c r="A671" s="213"/>
      <c r="B671" s="217"/>
      <c r="C671" s="213"/>
      <c r="D671" s="217"/>
      <c r="E671" s="213"/>
      <c r="F671" s="213"/>
      <c r="G671" s="213"/>
      <c r="H671" s="215"/>
      <c r="I671" s="215"/>
      <c r="J671" s="213"/>
      <c r="K671" s="216"/>
      <c r="L671" s="213"/>
      <c r="M671" s="213"/>
      <c r="N671" s="213"/>
      <c r="O671" s="213"/>
      <c r="P671" s="213"/>
      <c r="Q671" s="213"/>
      <c r="R671" s="213"/>
      <c r="S671" s="213"/>
      <c r="T671" s="213"/>
      <c r="U671" s="213"/>
      <c r="V671" s="213"/>
      <c r="W671" s="213"/>
      <c r="X671" s="213"/>
      <c r="Y671" s="213"/>
      <c r="Z671" s="213"/>
      <c r="AA671" s="213"/>
      <c r="AB671" s="213"/>
    </row>
    <row r="672" spans="1:28" ht="15" hidden="1" thickBot="1" x14ac:dyDescent="0.25">
      <c r="A672" s="213"/>
      <c r="B672" s="217"/>
      <c r="C672" s="213"/>
      <c r="D672" s="217"/>
      <c r="E672" s="213"/>
      <c r="F672" s="213"/>
      <c r="G672" s="213"/>
      <c r="H672" s="215"/>
      <c r="I672" s="215"/>
      <c r="J672" s="213"/>
      <c r="K672" s="216"/>
      <c r="L672" s="213"/>
      <c r="M672" s="213"/>
      <c r="N672" s="213"/>
      <c r="O672" s="213"/>
      <c r="P672" s="213"/>
      <c r="Q672" s="213"/>
      <c r="R672" s="213"/>
      <c r="S672" s="213"/>
      <c r="T672" s="213"/>
      <c r="U672" s="213"/>
      <c r="V672" s="213"/>
      <c r="W672" s="213"/>
      <c r="X672" s="213"/>
      <c r="Y672" s="213"/>
      <c r="Z672" s="213"/>
      <c r="AA672" s="213"/>
      <c r="AB672" s="213"/>
    </row>
    <row r="673" spans="1:28" ht="15" hidden="1" thickBot="1" x14ac:dyDescent="0.25">
      <c r="A673" s="213"/>
      <c r="B673" s="217"/>
      <c r="C673" s="213"/>
      <c r="D673" s="217"/>
      <c r="E673" s="213"/>
      <c r="F673" s="213"/>
      <c r="G673" s="213"/>
      <c r="H673" s="215"/>
      <c r="I673" s="215"/>
      <c r="J673" s="213"/>
      <c r="K673" s="216"/>
      <c r="L673" s="213"/>
      <c r="M673" s="213"/>
      <c r="N673" s="213"/>
      <c r="O673" s="213"/>
      <c r="P673" s="213"/>
      <c r="Q673" s="213"/>
      <c r="R673" s="213"/>
      <c r="S673" s="213"/>
      <c r="T673" s="213"/>
      <c r="U673" s="213"/>
      <c r="V673" s="213"/>
      <c r="W673" s="213"/>
      <c r="X673" s="213"/>
      <c r="Y673" s="213"/>
      <c r="Z673" s="213"/>
      <c r="AA673" s="213"/>
      <c r="AB673" s="213"/>
    </row>
    <row r="674" spans="1:28" ht="15" hidden="1" thickBot="1" x14ac:dyDescent="0.25">
      <c r="A674" s="213"/>
      <c r="B674" s="217"/>
      <c r="C674" s="213"/>
      <c r="D674" s="217"/>
      <c r="E674" s="213"/>
      <c r="F674" s="213"/>
      <c r="G674" s="213"/>
      <c r="H674" s="215"/>
      <c r="I674" s="215"/>
      <c r="J674" s="213"/>
      <c r="K674" s="216"/>
      <c r="L674" s="213"/>
      <c r="M674" s="213"/>
      <c r="N674" s="213"/>
      <c r="O674" s="213"/>
      <c r="P674" s="213"/>
      <c r="Q674" s="213"/>
      <c r="R674" s="213"/>
      <c r="S674" s="213"/>
      <c r="T674" s="213"/>
      <c r="U674" s="213"/>
      <c r="V674" s="213"/>
      <c r="W674" s="213"/>
      <c r="X674" s="213"/>
      <c r="Y674" s="213"/>
      <c r="Z674" s="213"/>
      <c r="AA674" s="213"/>
      <c r="AB674" s="213"/>
    </row>
    <row r="675" spans="1:28" ht="15" hidden="1" thickBot="1" x14ac:dyDescent="0.25">
      <c r="A675" s="213"/>
      <c r="B675" s="217"/>
      <c r="C675" s="213"/>
      <c r="D675" s="217"/>
      <c r="E675" s="213"/>
      <c r="F675" s="213"/>
      <c r="G675" s="213"/>
      <c r="H675" s="215"/>
      <c r="I675" s="215"/>
      <c r="J675" s="213"/>
      <c r="K675" s="216"/>
      <c r="L675" s="213"/>
      <c r="M675" s="213"/>
      <c r="N675" s="213"/>
      <c r="O675" s="213"/>
      <c r="P675" s="213"/>
      <c r="Q675" s="213"/>
      <c r="R675" s="213"/>
      <c r="S675" s="213"/>
      <c r="T675" s="213"/>
      <c r="U675" s="213"/>
      <c r="V675" s="213"/>
      <c r="W675" s="213"/>
      <c r="X675" s="213"/>
      <c r="Y675" s="213"/>
      <c r="Z675" s="213"/>
      <c r="AA675" s="213"/>
      <c r="AB675" s="213"/>
    </row>
    <row r="676" spans="1:28" ht="15" hidden="1" thickBot="1" x14ac:dyDescent="0.25">
      <c r="A676" s="213"/>
      <c r="B676" s="217"/>
      <c r="C676" s="213"/>
      <c r="D676" s="217"/>
      <c r="E676" s="213"/>
      <c r="F676" s="213"/>
      <c r="G676" s="213"/>
      <c r="H676" s="215"/>
      <c r="I676" s="215"/>
      <c r="J676" s="213"/>
      <c r="K676" s="216"/>
      <c r="L676" s="213"/>
      <c r="M676" s="213"/>
      <c r="N676" s="213"/>
      <c r="O676" s="213"/>
      <c r="P676" s="213"/>
      <c r="Q676" s="213"/>
      <c r="R676" s="213"/>
      <c r="S676" s="213"/>
      <c r="T676" s="213"/>
      <c r="U676" s="213"/>
      <c r="V676" s="213"/>
      <c r="W676" s="213"/>
      <c r="X676" s="213"/>
      <c r="Y676" s="213"/>
      <c r="Z676" s="213"/>
      <c r="AA676" s="213"/>
      <c r="AB676" s="213"/>
    </row>
    <row r="677" spans="1:28" ht="15" hidden="1" thickBot="1" x14ac:dyDescent="0.25">
      <c r="A677" s="213"/>
      <c r="B677" s="217"/>
      <c r="C677" s="213"/>
      <c r="D677" s="217"/>
      <c r="E677" s="213"/>
      <c r="F677" s="213"/>
      <c r="G677" s="213"/>
      <c r="H677" s="215"/>
      <c r="I677" s="215"/>
      <c r="J677" s="213"/>
      <c r="K677" s="216"/>
      <c r="L677" s="213"/>
      <c r="M677" s="213"/>
      <c r="N677" s="213"/>
      <c r="O677" s="213"/>
      <c r="P677" s="213"/>
      <c r="Q677" s="213"/>
      <c r="R677" s="213"/>
      <c r="S677" s="213"/>
      <c r="T677" s="213"/>
      <c r="U677" s="213"/>
      <c r="V677" s="213"/>
      <c r="W677" s="213"/>
      <c r="X677" s="213"/>
      <c r="Y677" s="213"/>
      <c r="Z677" s="213"/>
      <c r="AA677" s="213"/>
      <c r="AB677" s="213"/>
    </row>
    <row r="678" spans="1:28" ht="15" hidden="1" thickBot="1" x14ac:dyDescent="0.25">
      <c r="A678" s="213"/>
      <c r="B678" s="217"/>
      <c r="C678" s="213"/>
      <c r="D678" s="217"/>
      <c r="E678" s="213"/>
      <c r="F678" s="213"/>
      <c r="G678" s="213"/>
      <c r="H678" s="215"/>
      <c r="I678" s="215"/>
      <c r="J678" s="213"/>
      <c r="K678" s="216"/>
      <c r="L678" s="213"/>
      <c r="M678" s="213"/>
      <c r="N678" s="213"/>
      <c r="O678" s="213"/>
      <c r="P678" s="213"/>
      <c r="Q678" s="213"/>
      <c r="R678" s="213"/>
      <c r="S678" s="213"/>
      <c r="T678" s="213"/>
      <c r="U678" s="213"/>
      <c r="V678" s="213"/>
      <c r="W678" s="213"/>
      <c r="X678" s="213"/>
      <c r="Y678" s="213"/>
      <c r="Z678" s="213"/>
      <c r="AA678" s="213"/>
      <c r="AB678" s="213"/>
    </row>
    <row r="679" spans="1:28" ht="15" hidden="1" thickBot="1" x14ac:dyDescent="0.25">
      <c r="A679" s="213"/>
      <c r="B679" s="217"/>
      <c r="C679" s="213"/>
      <c r="D679" s="217"/>
      <c r="E679" s="213"/>
      <c r="F679" s="213"/>
      <c r="G679" s="213"/>
      <c r="H679" s="215"/>
      <c r="I679" s="215"/>
      <c r="J679" s="213"/>
      <c r="K679" s="216"/>
      <c r="L679" s="213"/>
      <c r="M679" s="213"/>
      <c r="N679" s="213"/>
      <c r="O679" s="213"/>
      <c r="P679" s="213"/>
      <c r="Q679" s="213"/>
      <c r="R679" s="213"/>
      <c r="S679" s="213"/>
      <c r="T679" s="213"/>
      <c r="U679" s="213"/>
      <c r="V679" s="213"/>
      <c r="W679" s="213"/>
      <c r="X679" s="213"/>
      <c r="Y679" s="213"/>
      <c r="Z679" s="213"/>
      <c r="AA679" s="213"/>
      <c r="AB679" s="213"/>
    </row>
    <row r="680" spans="1:28" ht="15" hidden="1" thickBot="1" x14ac:dyDescent="0.25">
      <c r="A680" s="213"/>
      <c r="B680" s="217"/>
      <c r="C680" s="213"/>
      <c r="D680" s="217"/>
      <c r="E680" s="213"/>
      <c r="F680" s="213"/>
      <c r="G680" s="213"/>
      <c r="H680" s="215"/>
      <c r="I680" s="215"/>
      <c r="J680" s="213"/>
      <c r="K680" s="216"/>
      <c r="L680" s="213"/>
      <c r="M680" s="213"/>
      <c r="N680" s="213"/>
      <c r="O680" s="213"/>
      <c r="P680" s="213"/>
      <c r="Q680" s="213"/>
      <c r="R680" s="213"/>
      <c r="S680" s="213"/>
      <c r="T680" s="213"/>
      <c r="U680" s="213"/>
      <c r="V680" s="213"/>
      <c r="W680" s="213"/>
      <c r="X680" s="213"/>
      <c r="Y680" s="213"/>
      <c r="Z680" s="213"/>
      <c r="AA680" s="213"/>
      <c r="AB680" s="213"/>
    </row>
    <row r="681" spans="1:28" ht="15" hidden="1" thickBot="1" x14ac:dyDescent="0.25">
      <c r="A681" s="213"/>
      <c r="B681" s="217"/>
      <c r="C681" s="213"/>
      <c r="D681" s="217"/>
      <c r="E681" s="213"/>
      <c r="F681" s="213"/>
      <c r="G681" s="213"/>
      <c r="H681" s="215"/>
      <c r="I681" s="215"/>
      <c r="J681" s="213"/>
      <c r="K681" s="216"/>
      <c r="L681" s="213"/>
      <c r="M681" s="213"/>
      <c r="N681" s="213"/>
      <c r="O681" s="213"/>
      <c r="P681" s="213"/>
      <c r="Q681" s="213"/>
      <c r="R681" s="213"/>
      <c r="S681" s="213"/>
      <c r="T681" s="213"/>
      <c r="U681" s="213"/>
      <c r="V681" s="213"/>
      <c r="W681" s="213"/>
      <c r="X681" s="213"/>
      <c r="Y681" s="213"/>
      <c r="Z681" s="213"/>
      <c r="AA681" s="213"/>
      <c r="AB681" s="213"/>
    </row>
    <row r="682" spans="1:28" ht="15" hidden="1" thickBot="1" x14ac:dyDescent="0.25">
      <c r="A682" s="213"/>
      <c r="B682" s="217"/>
      <c r="C682" s="213"/>
      <c r="D682" s="217"/>
      <c r="E682" s="213"/>
      <c r="F682" s="213"/>
      <c r="G682" s="213"/>
      <c r="H682" s="215"/>
      <c r="I682" s="215"/>
      <c r="J682" s="213"/>
      <c r="K682" s="216"/>
      <c r="L682" s="213"/>
      <c r="M682" s="213"/>
      <c r="N682" s="213"/>
      <c r="O682" s="213"/>
      <c r="P682" s="213"/>
      <c r="Q682" s="213"/>
      <c r="R682" s="213"/>
      <c r="S682" s="213"/>
      <c r="T682" s="213"/>
      <c r="U682" s="213"/>
      <c r="V682" s="213"/>
      <c r="W682" s="213"/>
      <c r="X682" s="213"/>
      <c r="Y682" s="213"/>
      <c r="Z682" s="213"/>
      <c r="AA682" s="213"/>
      <c r="AB682" s="213"/>
    </row>
    <row r="683" spans="1:28" ht="15" hidden="1" thickBot="1" x14ac:dyDescent="0.25">
      <c r="A683" s="213"/>
      <c r="B683" s="217"/>
      <c r="C683" s="213"/>
      <c r="D683" s="217"/>
      <c r="E683" s="213"/>
      <c r="F683" s="213"/>
      <c r="G683" s="213"/>
      <c r="H683" s="215"/>
      <c r="I683" s="215"/>
      <c r="J683" s="213"/>
      <c r="K683" s="216"/>
      <c r="L683" s="213"/>
      <c r="M683" s="213"/>
      <c r="N683" s="213"/>
      <c r="O683" s="213"/>
      <c r="P683" s="213"/>
      <c r="Q683" s="213"/>
      <c r="R683" s="213"/>
      <c r="S683" s="213"/>
      <c r="T683" s="213"/>
      <c r="U683" s="213"/>
      <c r="V683" s="213"/>
      <c r="W683" s="213"/>
      <c r="X683" s="213"/>
      <c r="Y683" s="213"/>
      <c r="Z683" s="213"/>
      <c r="AA683" s="213"/>
      <c r="AB683" s="213"/>
    </row>
    <row r="684" spans="1:28" ht="15" hidden="1" thickBot="1" x14ac:dyDescent="0.25">
      <c r="A684" s="213"/>
      <c r="B684" s="217"/>
      <c r="C684" s="213"/>
      <c r="D684" s="217"/>
      <c r="E684" s="213"/>
      <c r="F684" s="213"/>
      <c r="G684" s="213"/>
      <c r="H684" s="215"/>
      <c r="I684" s="215"/>
      <c r="J684" s="213"/>
      <c r="K684" s="216"/>
      <c r="L684" s="213"/>
      <c r="M684" s="213"/>
      <c r="N684" s="213"/>
      <c r="O684" s="213"/>
      <c r="P684" s="213"/>
      <c r="Q684" s="213"/>
      <c r="R684" s="213"/>
      <c r="S684" s="213"/>
      <c r="T684" s="213"/>
      <c r="U684" s="213"/>
      <c r="V684" s="213"/>
      <c r="W684" s="213"/>
      <c r="X684" s="213"/>
      <c r="Y684" s="213"/>
      <c r="Z684" s="213"/>
      <c r="AA684" s="213"/>
      <c r="AB684" s="213"/>
    </row>
    <row r="685" spans="1:28" ht="15" hidden="1" thickBot="1" x14ac:dyDescent="0.25">
      <c r="A685" s="213"/>
      <c r="B685" s="217"/>
      <c r="C685" s="213"/>
      <c r="D685" s="217"/>
      <c r="E685" s="213"/>
      <c r="F685" s="213"/>
      <c r="G685" s="213"/>
      <c r="H685" s="215"/>
      <c r="I685" s="215"/>
      <c r="J685" s="213"/>
      <c r="K685" s="216"/>
      <c r="L685" s="213"/>
      <c r="M685" s="213"/>
      <c r="N685" s="213"/>
      <c r="O685" s="213"/>
      <c r="P685" s="213"/>
      <c r="Q685" s="213"/>
      <c r="R685" s="213"/>
      <c r="S685" s="213"/>
      <c r="T685" s="213"/>
      <c r="U685" s="213"/>
      <c r="V685" s="213"/>
      <c r="W685" s="213"/>
      <c r="X685" s="213"/>
      <c r="Y685" s="213"/>
      <c r="Z685" s="213"/>
      <c r="AA685" s="213"/>
      <c r="AB685" s="213"/>
    </row>
    <row r="686" spans="1:28" ht="15" hidden="1" thickBot="1" x14ac:dyDescent="0.25">
      <c r="A686" s="213"/>
      <c r="B686" s="217"/>
      <c r="C686" s="213"/>
      <c r="D686" s="217"/>
      <c r="E686" s="213"/>
      <c r="F686" s="213"/>
      <c r="G686" s="213"/>
      <c r="H686" s="215"/>
      <c r="I686" s="215"/>
      <c r="J686" s="213"/>
      <c r="K686" s="216"/>
      <c r="L686" s="213"/>
      <c r="M686" s="213"/>
      <c r="N686" s="213"/>
      <c r="O686" s="213"/>
      <c r="P686" s="213"/>
      <c r="Q686" s="213"/>
      <c r="R686" s="213"/>
      <c r="S686" s="213"/>
      <c r="T686" s="213"/>
      <c r="U686" s="213"/>
      <c r="V686" s="213"/>
      <c r="W686" s="213"/>
      <c r="X686" s="213"/>
      <c r="Y686" s="213"/>
      <c r="Z686" s="213"/>
      <c r="AA686" s="213"/>
      <c r="AB686" s="213"/>
    </row>
    <row r="687" spans="1:28" ht="15" hidden="1" thickBot="1" x14ac:dyDescent="0.25">
      <c r="A687" s="213"/>
      <c r="B687" s="217"/>
      <c r="C687" s="213"/>
      <c r="D687" s="217"/>
      <c r="E687" s="213"/>
      <c r="F687" s="213"/>
      <c r="G687" s="213"/>
      <c r="H687" s="215"/>
      <c r="I687" s="215"/>
      <c r="J687" s="213"/>
      <c r="K687" s="216"/>
      <c r="L687" s="213"/>
      <c r="M687" s="213"/>
      <c r="N687" s="213"/>
      <c r="O687" s="213"/>
      <c r="P687" s="213"/>
      <c r="Q687" s="213"/>
      <c r="R687" s="213"/>
      <c r="S687" s="213"/>
      <c r="T687" s="213"/>
      <c r="U687" s="213"/>
      <c r="V687" s="213"/>
      <c r="W687" s="213"/>
      <c r="X687" s="213"/>
      <c r="Y687" s="213"/>
      <c r="Z687" s="213"/>
      <c r="AA687" s="213"/>
      <c r="AB687" s="213"/>
    </row>
    <row r="688" spans="1:28" ht="15" hidden="1" thickBot="1" x14ac:dyDescent="0.25">
      <c r="A688" s="213"/>
      <c r="B688" s="217"/>
      <c r="C688" s="213"/>
      <c r="D688" s="217"/>
      <c r="E688" s="213"/>
      <c r="F688" s="213"/>
      <c r="G688" s="213"/>
      <c r="H688" s="215"/>
      <c r="I688" s="215"/>
      <c r="J688" s="213"/>
      <c r="K688" s="216"/>
      <c r="L688" s="213"/>
      <c r="M688" s="213"/>
      <c r="N688" s="213"/>
      <c r="O688" s="213"/>
      <c r="P688" s="213"/>
      <c r="Q688" s="213"/>
      <c r="R688" s="213"/>
      <c r="S688" s="213"/>
      <c r="T688" s="213"/>
      <c r="U688" s="213"/>
      <c r="V688" s="213"/>
      <c r="W688" s="213"/>
      <c r="X688" s="213"/>
      <c r="Y688" s="213"/>
      <c r="Z688" s="213"/>
      <c r="AA688" s="213"/>
      <c r="AB688" s="213"/>
    </row>
    <row r="689" spans="1:28" ht="15" hidden="1" thickBot="1" x14ac:dyDescent="0.25">
      <c r="A689" s="213"/>
      <c r="B689" s="217"/>
      <c r="C689" s="213"/>
      <c r="D689" s="217"/>
      <c r="E689" s="213"/>
      <c r="F689" s="213"/>
      <c r="G689" s="213"/>
      <c r="H689" s="215"/>
      <c r="I689" s="215"/>
      <c r="J689" s="213"/>
      <c r="K689" s="216"/>
      <c r="L689" s="213"/>
      <c r="M689" s="213"/>
      <c r="N689" s="213"/>
      <c r="O689" s="213"/>
      <c r="P689" s="213"/>
      <c r="Q689" s="213"/>
      <c r="R689" s="213"/>
      <c r="S689" s="213"/>
      <c r="T689" s="213"/>
      <c r="U689" s="213"/>
      <c r="V689" s="213"/>
      <c r="W689" s="213"/>
      <c r="X689" s="213"/>
      <c r="Y689" s="213"/>
      <c r="Z689" s="213"/>
      <c r="AA689" s="213"/>
      <c r="AB689" s="213"/>
    </row>
    <row r="690" spans="1:28" ht="15" hidden="1" thickBot="1" x14ac:dyDescent="0.25">
      <c r="A690" s="213"/>
      <c r="B690" s="217"/>
      <c r="C690" s="213"/>
      <c r="D690" s="217"/>
      <c r="E690" s="213"/>
      <c r="F690" s="213"/>
      <c r="G690" s="213"/>
      <c r="H690" s="215"/>
      <c r="I690" s="215"/>
      <c r="J690" s="213"/>
      <c r="K690" s="216"/>
      <c r="L690" s="213"/>
      <c r="M690" s="213"/>
      <c r="N690" s="213"/>
      <c r="O690" s="213"/>
      <c r="P690" s="213"/>
      <c r="Q690" s="213"/>
      <c r="R690" s="213"/>
      <c r="S690" s="213"/>
      <c r="T690" s="213"/>
      <c r="U690" s="213"/>
      <c r="V690" s="213"/>
      <c r="W690" s="213"/>
      <c r="X690" s="213"/>
      <c r="Y690" s="213"/>
      <c r="Z690" s="213"/>
      <c r="AA690" s="213"/>
      <c r="AB690" s="213"/>
    </row>
    <row r="691" spans="1:28" ht="15" hidden="1" thickBot="1" x14ac:dyDescent="0.25">
      <c r="A691" s="213"/>
      <c r="B691" s="217"/>
      <c r="C691" s="213"/>
      <c r="D691" s="217"/>
      <c r="E691" s="213"/>
      <c r="F691" s="213"/>
      <c r="G691" s="213"/>
      <c r="H691" s="215"/>
      <c r="I691" s="215"/>
      <c r="J691" s="213"/>
      <c r="K691" s="216"/>
      <c r="L691" s="213"/>
      <c r="M691" s="213"/>
      <c r="N691" s="213"/>
      <c r="O691" s="213"/>
      <c r="P691" s="213"/>
      <c r="Q691" s="213"/>
      <c r="R691" s="213"/>
      <c r="S691" s="213"/>
      <c r="T691" s="213"/>
      <c r="U691" s="213"/>
      <c r="V691" s="213"/>
      <c r="W691" s="213"/>
      <c r="X691" s="213"/>
      <c r="Y691" s="213"/>
      <c r="Z691" s="213"/>
      <c r="AA691" s="213"/>
      <c r="AB691" s="213"/>
    </row>
    <row r="692" spans="1:28" ht="15" hidden="1" thickBot="1" x14ac:dyDescent="0.25">
      <c r="A692" s="213"/>
      <c r="B692" s="217"/>
      <c r="C692" s="213"/>
      <c r="D692" s="217"/>
      <c r="E692" s="213"/>
      <c r="F692" s="213"/>
      <c r="G692" s="213"/>
      <c r="H692" s="215"/>
      <c r="I692" s="215"/>
      <c r="J692" s="213"/>
      <c r="K692" s="216"/>
      <c r="L692" s="213"/>
      <c r="M692" s="213"/>
      <c r="N692" s="213"/>
      <c r="O692" s="213"/>
      <c r="P692" s="213"/>
      <c r="Q692" s="213"/>
      <c r="R692" s="213"/>
      <c r="S692" s="213"/>
      <c r="T692" s="213"/>
      <c r="U692" s="213"/>
      <c r="V692" s="213"/>
      <c r="W692" s="213"/>
      <c r="X692" s="213"/>
      <c r="Y692" s="213"/>
      <c r="Z692" s="213"/>
      <c r="AA692" s="213"/>
      <c r="AB692" s="213"/>
    </row>
    <row r="693" spans="1:28" ht="15" hidden="1" thickBot="1" x14ac:dyDescent="0.25">
      <c r="A693" s="213"/>
      <c r="B693" s="217"/>
      <c r="C693" s="213"/>
      <c r="D693" s="217"/>
      <c r="E693" s="213"/>
      <c r="F693" s="213"/>
      <c r="G693" s="213"/>
      <c r="H693" s="215"/>
      <c r="I693" s="215"/>
      <c r="J693" s="213"/>
      <c r="K693" s="216"/>
      <c r="L693" s="213"/>
      <c r="M693" s="213"/>
      <c r="N693" s="213"/>
      <c r="O693" s="213"/>
      <c r="P693" s="213"/>
      <c r="Q693" s="213"/>
      <c r="R693" s="213"/>
      <c r="S693" s="213"/>
      <c r="T693" s="213"/>
      <c r="U693" s="213"/>
      <c r="V693" s="213"/>
      <c r="W693" s="213"/>
      <c r="X693" s="213"/>
      <c r="Y693" s="213"/>
      <c r="Z693" s="213"/>
      <c r="AA693" s="213"/>
      <c r="AB693" s="213"/>
    </row>
    <row r="694" spans="1:28" ht="15" hidden="1" thickBot="1" x14ac:dyDescent="0.25">
      <c r="A694" s="213"/>
      <c r="B694" s="217"/>
      <c r="C694" s="213"/>
      <c r="D694" s="217"/>
      <c r="E694" s="213"/>
      <c r="F694" s="213"/>
      <c r="G694" s="213"/>
      <c r="H694" s="215"/>
      <c r="I694" s="215"/>
      <c r="J694" s="213"/>
      <c r="K694" s="216"/>
      <c r="L694" s="213"/>
      <c r="M694" s="213"/>
      <c r="N694" s="213"/>
      <c r="O694" s="213"/>
      <c r="P694" s="213"/>
      <c r="Q694" s="213"/>
      <c r="R694" s="213"/>
      <c r="S694" s="213"/>
      <c r="T694" s="213"/>
      <c r="U694" s="213"/>
      <c r="V694" s="213"/>
      <c r="W694" s="213"/>
      <c r="X694" s="213"/>
      <c r="Y694" s="213"/>
      <c r="Z694" s="213"/>
      <c r="AA694" s="213"/>
      <c r="AB694" s="213"/>
    </row>
    <row r="695" spans="1:28" ht="15" hidden="1" thickBot="1" x14ac:dyDescent="0.25">
      <c r="A695" s="213"/>
      <c r="B695" s="217"/>
      <c r="C695" s="213"/>
      <c r="D695" s="217"/>
      <c r="E695" s="213"/>
      <c r="F695" s="213"/>
      <c r="G695" s="213"/>
      <c r="H695" s="215"/>
      <c r="I695" s="215"/>
      <c r="J695" s="213"/>
      <c r="K695" s="216"/>
      <c r="L695" s="213"/>
      <c r="M695" s="213"/>
      <c r="N695" s="213"/>
      <c r="O695" s="213"/>
      <c r="P695" s="213"/>
      <c r="Q695" s="213"/>
      <c r="R695" s="213"/>
      <c r="S695" s="213"/>
      <c r="T695" s="213"/>
      <c r="U695" s="213"/>
      <c r="V695" s="213"/>
      <c r="W695" s="213"/>
      <c r="X695" s="213"/>
      <c r="Y695" s="213"/>
      <c r="Z695" s="213"/>
      <c r="AA695" s="213"/>
      <c r="AB695" s="213"/>
    </row>
    <row r="696" spans="1:28" ht="15" hidden="1" thickBot="1" x14ac:dyDescent="0.25">
      <c r="A696" s="213"/>
      <c r="B696" s="217"/>
      <c r="C696" s="213"/>
      <c r="D696" s="217"/>
      <c r="E696" s="213"/>
      <c r="F696" s="213"/>
      <c r="G696" s="213"/>
      <c r="H696" s="215"/>
      <c r="I696" s="215"/>
      <c r="J696" s="213"/>
      <c r="K696" s="216"/>
      <c r="L696" s="213"/>
      <c r="M696" s="213"/>
      <c r="N696" s="213"/>
      <c r="O696" s="213"/>
      <c r="P696" s="213"/>
      <c r="Q696" s="213"/>
      <c r="R696" s="213"/>
      <c r="S696" s="213"/>
      <c r="T696" s="213"/>
      <c r="U696" s="213"/>
      <c r="V696" s="213"/>
      <c r="W696" s="213"/>
      <c r="X696" s="213"/>
      <c r="Y696" s="213"/>
      <c r="Z696" s="213"/>
      <c r="AA696" s="213"/>
      <c r="AB696" s="213"/>
    </row>
    <row r="697" spans="1:28" ht="15" hidden="1" thickBot="1" x14ac:dyDescent="0.25">
      <c r="A697" s="213"/>
      <c r="B697" s="217"/>
      <c r="C697" s="213"/>
      <c r="D697" s="217"/>
      <c r="E697" s="213"/>
      <c r="F697" s="213"/>
      <c r="G697" s="213"/>
      <c r="H697" s="215"/>
      <c r="I697" s="215"/>
      <c r="J697" s="213"/>
      <c r="K697" s="216"/>
      <c r="L697" s="213"/>
      <c r="M697" s="213"/>
      <c r="N697" s="213"/>
      <c r="O697" s="213"/>
      <c r="P697" s="213"/>
      <c r="Q697" s="213"/>
      <c r="R697" s="213"/>
      <c r="S697" s="213"/>
      <c r="T697" s="213"/>
      <c r="U697" s="213"/>
      <c r="V697" s="213"/>
      <c r="W697" s="213"/>
      <c r="X697" s="213"/>
      <c r="Y697" s="213"/>
      <c r="Z697" s="213"/>
      <c r="AA697" s="213"/>
      <c r="AB697" s="213"/>
    </row>
    <row r="698" spans="1:28" ht="15" hidden="1" thickBot="1" x14ac:dyDescent="0.25">
      <c r="A698" s="213"/>
      <c r="B698" s="217"/>
      <c r="C698" s="213"/>
      <c r="D698" s="217"/>
      <c r="E698" s="213"/>
      <c r="F698" s="213"/>
      <c r="G698" s="213"/>
      <c r="H698" s="215"/>
      <c r="I698" s="215"/>
      <c r="J698" s="213"/>
      <c r="K698" s="216"/>
      <c r="L698" s="213"/>
      <c r="M698" s="213"/>
      <c r="N698" s="213"/>
      <c r="O698" s="213"/>
      <c r="P698" s="213"/>
      <c r="Q698" s="213"/>
      <c r="R698" s="213"/>
      <c r="S698" s="213"/>
      <c r="T698" s="213"/>
      <c r="U698" s="213"/>
      <c r="V698" s="213"/>
      <c r="W698" s="213"/>
      <c r="X698" s="213"/>
      <c r="Y698" s="213"/>
      <c r="Z698" s="213"/>
      <c r="AA698" s="213"/>
      <c r="AB698" s="213"/>
    </row>
    <row r="699" spans="1:28" ht="15" hidden="1" thickBot="1" x14ac:dyDescent="0.25">
      <c r="A699" s="213"/>
      <c r="B699" s="217"/>
      <c r="C699" s="213"/>
      <c r="D699" s="217"/>
      <c r="E699" s="213"/>
      <c r="F699" s="213"/>
      <c r="G699" s="213"/>
      <c r="H699" s="215"/>
      <c r="I699" s="215"/>
      <c r="J699" s="213"/>
      <c r="K699" s="216"/>
      <c r="L699" s="213"/>
      <c r="M699" s="213"/>
      <c r="N699" s="213"/>
      <c r="O699" s="213"/>
      <c r="P699" s="213"/>
      <c r="Q699" s="213"/>
      <c r="R699" s="213"/>
      <c r="S699" s="213"/>
      <c r="T699" s="213"/>
      <c r="U699" s="213"/>
      <c r="V699" s="213"/>
      <c r="W699" s="213"/>
      <c r="X699" s="213"/>
      <c r="Y699" s="213"/>
      <c r="Z699" s="213"/>
      <c r="AA699" s="213"/>
      <c r="AB699" s="213"/>
    </row>
    <row r="700" spans="1:28" ht="15" hidden="1" thickBot="1" x14ac:dyDescent="0.25">
      <c r="A700" s="213"/>
      <c r="B700" s="217"/>
      <c r="C700" s="213"/>
      <c r="D700" s="217"/>
      <c r="E700" s="213"/>
      <c r="F700" s="213"/>
      <c r="G700" s="213"/>
      <c r="H700" s="215"/>
      <c r="I700" s="215"/>
      <c r="J700" s="213"/>
      <c r="K700" s="216"/>
      <c r="L700" s="213"/>
      <c r="M700" s="213"/>
      <c r="N700" s="213"/>
      <c r="O700" s="213"/>
      <c r="P700" s="213"/>
      <c r="Q700" s="213"/>
      <c r="R700" s="213"/>
      <c r="S700" s="213"/>
      <c r="T700" s="213"/>
      <c r="U700" s="213"/>
      <c r="V700" s="213"/>
      <c r="W700" s="213"/>
      <c r="X700" s="213"/>
      <c r="Y700" s="213"/>
      <c r="Z700" s="213"/>
      <c r="AA700" s="213"/>
      <c r="AB700" s="213"/>
    </row>
    <row r="701" spans="1:28" ht="15" hidden="1" thickBot="1" x14ac:dyDescent="0.25">
      <c r="A701" s="213"/>
      <c r="B701" s="217"/>
      <c r="C701" s="213"/>
      <c r="D701" s="217"/>
      <c r="E701" s="213"/>
      <c r="F701" s="213"/>
      <c r="G701" s="213"/>
      <c r="H701" s="215"/>
      <c r="I701" s="215"/>
      <c r="J701" s="213"/>
      <c r="K701" s="216"/>
      <c r="L701" s="213"/>
      <c r="M701" s="213"/>
      <c r="N701" s="213"/>
      <c r="O701" s="213"/>
      <c r="P701" s="213"/>
      <c r="Q701" s="213"/>
      <c r="R701" s="213"/>
      <c r="S701" s="213"/>
      <c r="T701" s="213"/>
      <c r="U701" s="213"/>
      <c r="V701" s="213"/>
      <c r="W701" s="213"/>
      <c r="X701" s="213"/>
      <c r="Y701" s="213"/>
      <c r="Z701" s="213"/>
      <c r="AA701" s="213"/>
      <c r="AB701" s="213"/>
    </row>
    <row r="702" spans="1:28" ht="15" hidden="1" thickBot="1" x14ac:dyDescent="0.25">
      <c r="A702" s="213"/>
      <c r="B702" s="217"/>
      <c r="C702" s="213"/>
      <c r="D702" s="217"/>
      <c r="E702" s="213"/>
      <c r="F702" s="213"/>
      <c r="G702" s="213"/>
      <c r="H702" s="215"/>
      <c r="I702" s="215"/>
      <c r="J702" s="213"/>
      <c r="K702" s="216"/>
      <c r="L702" s="213"/>
      <c r="M702" s="213"/>
      <c r="N702" s="213"/>
      <c r="O702" s="213"/>
      <c r="P702" s="213"/>
      <c r="Q702" s="213"/>
      <c r="R702" s="213"/>
      <c r="S702" s="213"/>
      <c r="T702" s="213"/>
      <c r="U702" s="213"/>
      <c r="V702" s="213"/>
      <c r="W702" s="213"/>
      <c r="X702" s="213"/>
      <c r="Y702" s="213"/>
      <c r="Z702" s="213"/>
      <c r="AA702" s="213"/>
      <c r="AB702" s="213"/>
    </row>
    <row r="703" spans="1:28" ht="15" hidden="1" thickBot="1" x14ac:dyDescent="0.25">
      <c r="A703" s="213"/>
      <c r="B703" s="217"/>
      <c r="C703" s="213"/>
      <c r="D703" s="217"/>
      <c r="E703" s="213"/>
      <c r="F703" s="213"/>
      <c r="G703" s="213"/>
      <c r="H703" s="215"/>
      <c r="I703" s="215"/>
      <c r="J703" s="213"/>
      <c r="K703" s="216"/>
      <c r="L703" s="213"/>
      <c r="M703" s="213"/>
      <c r="N703" s="213"/>
      <c r="O703" s="213"/>
      <c r="P703" s="213"/>
      <c r="Q703" s="213"/>
      <c r="R703" s="213"/>
      <c r="S703" s="213"/>
      <c r="T703" s="213"/>
      <c r="U703" s="213"/>
      <c r="V703" s="213"/>
      <c r="W703" s="213"/>
      <c r="X703" s="213"/>
      <c r="Y703" s="213"/>
      <c r="Z703" s="213"/>
      <c r="AA703" s="213"/>
      <c r="AB703" s="213"/>
    </row>
    <row r="704" spans="1:28" ht="15" hidden="1" thickBot="1" x14ac:dyDescent="0.25">
      <c r="A704" s="213"/>
      <c r="B704" s="217"/>
      <c r="C704" s="213"/>
      <c r="D704" s="217"/>
      <c r="E704" s="213"/>
      <c r="F704" s="213"/>
      <c r="G704" s="213"/>
      <c r="H704" s="215"/>
      <c r="I704" s="215"/>
      <c r="J704" s="213"/>
      <c r="K704" s="216"/>
      <c r="L704" s="213"/>
      <c r="M704" s="213"/>
      <c r="N704" s="213"/>
      <c r="O704" s="213"/>
      <c r="P704" s="213"/>
      <c r="Q704" s="213"/>
      <c r="R704" s="213"/>
      <c r="S704" s="213"/>
      <c r="T704" s="213"/>
      <c r="U704" s="213"/>
      <c r="V704" s="213"/>
      <c r="W704" s="213"/>
      <c r="X704" s="213"/>
      <c r="Y704" s="213"/>
      <c r="Z704" s="213"/>
      <c r="AA704" s="213"/>
      <c r="AB704" s="213"/>
    </row>
    <row r="705" spans="1:28" ht="15" hidden="1" thickBot="1" x14ac:dyDescent="0.25">
      <c r="A705" s="213"/>
      <c r="B705" s="217"/>
      <c r="C705" s="213"/>
      <c r="D705" s="217"/>
      <c r="E705" s="213"/>
      <c r="F705" s="213"/>
      <c r="G705" s="213"/>
      <c r="H705" s="215"/>
      <c r="I705" s="215"/>
      <c r="J705" s="213"/>
      <c r="K705" s="216"/>
      <c r="L705" s="213"/>
      <c r="M705" s="213"/>
      <c r="N705" s="213"/>
      <c r="O705" s="213"/>
      <c r="P705" s="213"/>
      <c r="Q705" s="213"/>
      <c r="R705" s="213"/>
      <c r="S705" s="213"/>
      <c r="T705" s="213"/>
      <c r="U705" s="213"/>
      <c r="V705" s="213"/>
      <c r="W705" s="213"/>
      <c r="X705" s="213"/>
      <c r="Y705" s="213"/>
      <c r="Z705" s="213"/>
      <c r="AA705" s="213"/>
      <c r="AB705" s="213"/>
    </row>
    <row r="706" spans="1:28" ht="15" hidden="1" thickBot="1" x14ac:dyDescent="0.25">
      <c r="A706" s="213"/>
      <c r="B706" s="217"/>
      <c r="C706" s="213"/>
      <c r="D706" s="217"/>
      <c r="E706" s="213"/>
      <c r="F706" s="213"/>
      <c r="G706" s="213"/>
      <c r="H706" s="215"/>
      <c r="I706" s="215"/>
      <c r="J706" s="213"/>
      <c r="K706" s="216"/>
      <c r="L706" s="213"/>
      <c r="M706" s="213"/>
      <c r="N706" s="213"/>
      <c r="O706" s="213"/>
      <c r="P706" s="213"/>
      <c r="Q706" s="213"/>
      <c r="R706" s="213"/>
      <c r="S706" s="213"/>
      <c r="T706" s="213"/>
      <c r="U706" s="213"/>
      <c r="V706" s="213"/>
      <c r="W706" s="213"/>
      <c r="X706" s="213"/>
      <c r="Y706" s="213"/>
      <c r="Z706" s="213"/>
      <c r="AA706" s="213"/>
      <c r="AB706" s="213"/>
    </row>
    <row r="707" spans="1:28" ht="15" hidden="1" thickBot="1" x14ac:dyDescent="0.25">
      <c r="A707" s="213"/>
      <c r="B707" s="217"/>
      <c r="C707" s="213"/>
      <c r="D707" s="217"/>
      <c r="E707" s="213"/>
      <c r="F707" s="213"/>
      <c r="G707" s="213"/>
      <c r="H707" s="215"/>
      <c r="I707" s="215"/>
      <c r="J707" s="213"/>
      <c r="K707" s="216"/>
      <c r="L707" s="213"/>
      <c r="M707" s="213"/>
      <c r="N707" s="213"/>
      <c r="O707" s="213"/>
      <c r="P707" s="213"/>
      <c r="Q707" s="213"/>
      <c r="R707" s="213"/>
      <c r="S707" s="213"/>
      <c r="T707" s="213"/>
      <c r="U707" s="213"/>
      <c r="V707" s="213"/>
      <c r="W707" s="213"/>
      <c r="X707" s="213"/>
      <c r="Y707" s="213"/>
      <c r="Z707" s="213"/>
      <c r="AA707" s="213"/>
      <c r="AB707" s="213"/>
    </row>
    <row r="708" spans="1:28" ht="15" hidden="1" thickBot="1" x14ac:dyDescent="0.25">
      <c r="A708" s="213"/>
      <c r="B708" s="217"/>
      <c r="C708" s="213"/>
      <c r="D708" s="217"/>
      <c r="E708" s="213"/>
      <c r="F708" s="213"/>
      <c r="G708" s="213"/>
      <c r="H708" s="215"/>
      <c r="I708" s="215"/>
      <c r="J708" s="213"/>
      <c r="K708" s="216"/>
      <c r="L708" s="213"/>
      <c r="M708" s="213"/>
      <c r="N708" s="213"/>
      <c r="O708" s="213"/>
      <c r="P708" s="213"/>
      <c r="Q708" s="213"/>
      <c r="R708" s="213"/>
      <c r="S708" s="213"/>
      <c r="T708" s="213"/>
      <c r="U708" s="213"/>
      <c r="V708" s="213"/>
      <c r="W708" s="213"/>
      <c r="X708" s="213"/>
      <c r="Y708" s="213"/>
      <c r="Z708" s="213"/>
      <c r="AA708" s="213"/>
      <c r="AB708" s="213"/>
    </row>
    <row r="709" spans="1:28" ht="15" hidden="1" thickBot="1" x14ac:dyDescent="0.25">
      <c r="A709" s="213"/>
      <c r="B709" s="217"/>
      <c r="C709" s="213"/>
      <c r="D709" s="217"/>
      <c r="E709" s="213"/>
      <c r="F709" s="213"/>
      <c r="G709" s="213"/>
      <c r="H709" s="215"/>
      <c r="I709" s="215"/>
      <c r="J709" s="213"/>
      <c r="K709" s="216"/>
      <c r="L709" s="213"/>
      <c r="M709" s="213"/>
      <c r="N709" s="213"/>
      <c r="O709" s="213"/>
      <c r="P709" s="213"/>
      <c r="Q709" s="213"/>
      <c r="R709" s="213"/>
      <c r="S709" s="213"/>
      <c r="T709" s="213"/>
      <c r="U709" s="213"/>
      <c r="V709" s="213"/>
      <c r="W709" s="213"/>
      <c r="X709" s="213"/>
      <c r="Y709" s="213"/>
      <c r="Z709" s="213"/>
      <c r="AA709" s="213"/>
      <c r="AB709" s="213"/>
    </row>
    <row r="710" spans="1:28" ht="15" hidden="1" thickBot="1" x14ac:dyDescent="0.25">
      <c r="A710" s="213"/>
      <c r="B710" s="217"/>
      <c r="C710" s="213"/>
      <c r="D710" s="217"/>
      <c r="E710" s="213"/>
      <c r="F710" s="213"/>
      <c r="G710" s="213"/>
      <c r="H710" s="215"/>
      <c r="I710" s="215"/>
      <c r="J710" s="213"/>
      <c r="K710" s="216"/>
      <c r="L710" s="213"/>
      <c r="M710" s="213"/>
      <c r="N710" s="213"/>
      <c r="O710" s="213"/>
      <c r="P710" s="213"/>
      <c r="Q710" s="213"/>
      <c r="R710" s="213"/>
      <c r="S710" s="213"/>
      <c r="T710" s="213"/>
      <c r="U710" s="213"/>
      <c r="V710" s="213"/>
      <c r="W710" s="213"/>
      <c r="X710" s="213"/>
      <c r="Y710" s="213"/>
      <c r="Z710" s="213"/>
      <c r="AA710" s="213"/>
      <c r="AB710" s="213"/>
    </row>
    <row r="711" spans="1:28" ht="15" hidden="1" thickBot="1" x14ac:dyDescent="0.25">
      <c r="A711" s="213"/>
      <c r="B711" s="217"/>
      <c r="C711" s="213"/>
      <c r="D711" s="217"/>
      <c r="E711" s="213"/>
      <c r="F711" s="213"/>
      <c r="G711" s="213"/>
      <c r="H711" s="215"/>
      <c r="I711" s="215"/>
      <c r="J711" s="213"/>
      <c r="K711" s="216"/>
      <c r="L711" s="213"/>
      <c r="M711" s="213"/>
      <c r="N711" s="213"/>
      <c r="O711" s="213"/>
      <c r="P711" s="213"/>
      <c r="Q711" s="213"/>
      <c r="R711" s="213"/>
      <c r="S711" s="213"/>
      <c r="T711" s="213"/>
      <c r="U711" s="213"/>
      <c r="V711" s="213"/>
      <c r="W711" s="213"/>
      <c r="X711" s="213"/>
      <c r="Y711" s="213"/>
      <c r="Z711" s="213"/>
      <c r="AA711" s="213"/>
      <c r="AB711" s="213"/>
    </row>
    <row r="712" spans="1:28" ht="15" hidden="1" thickBot="1" x14ac:dyDescent="0.25">
      <c r="A712" s="213"/>
      <c r="B712" s="217"/>
      <c r="C712" s="213"/>
      <c r="D712" s="217"/>
      <c r="E712" s="213"/>
      <c r="F712" s="213"/>
      <c r="G712" s="213"/>
      <c r="H712" s="215"/>
      <c r="I712" s="215"/>
      <c r="J712" s="213"/>
      <c r="K712" s="216"/>
      <c r="L712" s="213"/>
      <c r="M712" s="213"/>
      <c r="N712" s="213"/>
      <c r="O712" s="213"/>
      <c r="P712" s="213"/>
      <c r="Q712" s="213"/>
      <c r="R712" s="213"/>
      <c r="S712" s="213"/>
      <c r="T712" s="213"/>
      <c r="U712" s="213"/>
      <c r="V712" s="213"/>
      <c r="W712" s="213"/>
      <c r="X712" s="213"/>
      <c r="Y712" s="213"/>
      <c r="Z712" s="213"/>
      <c r="AA712" s="213"/>
      <c r="AB712" s="213"/>
    </row>
    <row r="713" spans="1:28" ht="15" hidden="1" thickBot="1" x14ac:dyDescent="0.25">
      <c r="A713" s="213"/>
      <c r="B713" s="217"/>
      <c r="C713" s="213"/>
      <c r="D713" s="217"/>
      <c r="E713" s="213"/>
      <c r="F713" s="213"/>
      <c r="G713" s="213"/>
      <c r="H713" s="215"/>
      <c r="I713" s="215"/>
      <c r="J713" s="213"/>
      <c r="K713" s="216"/>
      <c r="L713" s="213"/>
      <c r="M713" s="213"/>
      <c r="N713" s="213"/>
      <c r="O713" s="213"/>
      <c r="P713" s="213"/>
      <c r="Q713" s="213"/>
      <c r="R713" s="213"/>
      <c r="S713" s="213"/>
      <c r="T713" s="213"/>
      <c r="U713" s="213"/>
      <c r="V713" s="213"/>
      <c r="W713" s="213"/>
      <c r="X713" s="213"/>
      <c r="Y713" s="213"/>
      <c r="Z713" s="213"/>
      <c r="AA713" s="213"/>
      <c r="AB713" s="213"/>
    </row>
    <row r="714" spans="1:28" ht="15" hidden="1" thickBot="1" x14ac:dyDescent="0.25">
      <c r="A714" s="213"/>
      <c r="B714" s="217"/>
      <c r="C714" s="213"/>
      <c r="D714" s="217"/>
      <c r="E714" s="213"/>
      <c r="F714" s="213"/>
      <c r="G714" s="213"/>
      <c r="H714" s="215"/>
      <c r="I714" s="215"/>
      <c r="J714" s="213"/>
      <c r="K714" s="216"/>
      <c r="L714" s="213"/>
      <c r="M714" s="213"/>
      <c r="N714" s="213"/>
      <c r="O714" s="213"/>
      <c r="P714" s="213"/>
      <c r="Q714" s="213"/>
      <c r="R714" s="213"/>
      <c r="S714" s="213"/>
      <c r="T714" s="213"/>
      <c r="U714" s="213"/>
      <c r="V714" s="213"/>
      <c r="W714" s="213"/>
      <c r="X714" s="213"/>
      <c r="Y714" s="213"/>
      <c r="Z714" s="213"/>
      <c r="AA714" s="213"/>
      <c r="AB714" s="213"/>
    </row>
    <row r="715" spans="1:28" ht="15" hidden="1" thickBot="1" x14ac:dyDescent="0.25">
      <c r="A715" s="213"/>
      <c r="B715" s="217"/>
      <c r="C715" s="213"/>
      <c r="D715" s="217"/>
      <c r="E715" s="213"/>
      <c r="F715" s="213"/>
      <c r="G715" s="213"/>
      <c r="H715" s="215"/>
      <c r="I715" s="215"/>
      <c r="J715" s="213"/>
      <c r="K715" s="216"/>
      <c r="L715" s="213"/>
      <c r="M715" s="213"/>
      <c r="N715" s="213"/>
      <c r="O715" s="213"/>
      <c r="P715" s="213"/>
      <c r="Q715" s="213"/>
      <c r="R715" s="213"/>
      <c r="S715" s="213"/>
      <c r="T715" s="213"/>
      <c r="U715" s="213"/>
      <c r="V715" s="213"/>
      <c r="W715" s="213"/>
      <c r="X715" s="213"/>
      <c r="Y715" s="213"/>
      <c r="Z715" s="213"/>
      <c r="AA715" s="213"/>
      <c r="AB715" s="213"/>
    </row>
    <row r="716" spans="1:28" ht="15" hidden="1" thickBot="1" x14ac:dyDescent="0.25">
      <c r="A716" s="213"/>
      <c r="B716" s="217"/>
      <c r="C716" s="213"/>
      <c r="D716" s="217"/>
      <c r="E716" s="213"/>
      <c r="F716" s="213"/>
      <c r="G716" s="213"/>
      <c r="H716" s="215"/>
      <c r="I716" s="215"/>
      <c r="J716" s="213"/>
      <c r="K716" s="216"/>
      <c r="L716" s="213"/>
      <c r="M716" s="213"/>
      <c r="N716" s="213"/>
      <c r="O716" s="213"/>
      <c r="P716" s="213"/>
      <c r="Q716" s="213"/>
      <c r="R716" s="213"/>
      <c r="S716" s="213"/>
      <c r="T716" s="213"/>
      <c r="U716" s="213"/>
      <c r="V716" s="213"/>
      <c r="W716" s="213"/>
      <c r="X716" s="213"/>
      <c r="Y716" s="213"/>
      <c r="Z716" s="213"/>
      <c r="AA716" s="213"/>
      <c r="AB716" s="213"/>
    </row>
    <row r="717" spans="1:28" ht="15" hidden="1" thickBot="1" x14ac:dyDescent="0.25">
      <c r="A717" s="213"/>
      <c r="B717" s="217"/>
      <c r="C717" s="213"/>
      <c r="D717" s="217"/>
      <c r="E717" s="213"/>
      <c r="F717" s="213"/>
      <c r="G717" s="213"/>
      <c r="H717" s="215"/>
      <c r="I717" s="215"/>
      <c r="J717" s="213"/>
      <c r="K717" s="216"/>
      <c r="L717" s="213"/>
      <c r="M717" s="213"/>
      <c r="N717" s="213"/>
      <c r="O717" s="213"/>
      <c r="P717" s="213"/>
      <c r="Q717" s="213"/>
      <c r="R717" s="213"/>
      <c r="S717" s="213"/>
      <c r="T717" s="213"/>
      <c r="U717" s="213"/>
      <c r="V717" s="213"/>
      <c r="W717" s="213"/>
      <c r="X717" s="213"/>
      <c r="Y717" s="213"/>
      <c r="Z717" s="213"/>
      <c r="AA717" s="213"/>
      <c r="AB717" s="213"/>
    </row>
    <row r="718" spans="1:28" ht="15" hidden="1" thickBot="1" x14ac:dyDescent="0.25">
      <c r="A718" s="213"/>
      <c r="B718" s="217"/>
      <c r="C718" s="213"/>
      <c r="D718" s="217"/>
      <c r="E718" s="213"/>
      <c r="F718" s="213"/>
      <c r="G718" s="213"/>
      <c r="H718" s="215"/>
      <c r="I718" s="215"/>
      <c r="J718" s="213"/>
      <c r="K718" s="216"/>
      <c r="L718" s="213"/>
      <c r="M718" s="213"/>
      <c r="N718" s="213"/>
      <c r="O718" s="213"/>
      <c r="P718" s="213"/>
      <c r="Q718" s="213"/>
      <c r="R718" s="213"/>
      <c r="S718" s="213"/>
      <c r="T718" s="213"/>
      <c r="U718" s="213"/>
      <c r="V718" s="213"/>
      <c r="W718" s="213"/>
      <c r="X718" s="213"/>
      <c r="Y718" s="213"/>
      <c r="Z718" s="213"/>
      <c r="AA718" s="213"/>
      <c r="AB718" s="213"/>
    </row>
    <row r="719" spans="1:28" ht="15" hidden="1" thickBot="1" x14ac:dyDescent="0.25">
      <c r="A719" s="213"/>
      <c r="B719" s="217"/>
      <c r="C719" s="213"/>
      <c r="D719" s="217"/>
      <c r="E719" s="213"/>
      <c r="F719" s="213"/>
      <c r="G719" s="213"/>
      <c r="H719" s="215"/>
      <c r="I719" s="215"/>
      <c r="J719" s="213"/>
      <c r="K719" s="216"/>
      <c r="L719" s="213"/>
      <c r="M719" s="213"/>
      <c r="N719" s="213"/>
      <c r="O719" s="213"/>
      <c r="P719" s="213"/>
      <c r="Q719" s="213"/>
      <c r="R719" s="213"/>
      <c r="S719" s="213"/>
      <c r="T719" s="213"/>
      <c r="U719" s="213"/>
      <c r="V719" s="213"/>
      <c r="W719" s="213"/>
      <c r="X719" s="213"/>
      <c r="Y719" s="213"/>
      <c r="Z719" s="213"/>
      <c r="AA719" s="213"/>
      <c r="AB719" s="213"/>
    </row>
    <row r="720" spans="1:28" ht="15" hidden="1" thickBot="1" x14ac:dyDescent="0.25">
      <c r="A720" s="213"/>
      <c r="B720" s="217"/>
      <c r="C720" s="213"/>
      <c r="D720" s="217"/>
      <c r="E720" s="213"/>
      <c r="F720" s="213"/>
      <c r="G720" s="213"/>
      <c r="H720" s="215"/>
      <c r="I720" s="215"/>
      <c r="J720" s="213"/>
      <c r="K720" s="216"/>
      <c r="L720" s="213"/>
      <c r="M720" s="213"/>
      <c r="N720" s="213"/>
      <c r="O720" s="213"/>
      <c r="P720" s="213"/>
      <c r="Q720" s="213"/>
      <c r="R720" s="213"/>
      <c r="S720" s="213"/>
      <c r="T720" s="213"/>
      <c r="U720" s="213"/>
      <c r="V720" s="213"/>
      <c r="W720" s="213"/>
      <c r="X720" s="213"/>
      <c r="Y720" s="213"/>
      <c r="Z720" s="213"/>
      <c r="AA720" s="213"/>
      <c r="AB720" s="213"/>
    </row>
    <row r="721" spans="1:28" ht="15" hidden="1" thickBot="1" x14ac:dyDescent="0.25">
      <c r="A721" s="213"/>
      <c r="B721" s="217"/>
      <c r="C721" s="213"/>
      <c r="D721" s="217"/>
      <c r="E721" s="213"/>
      <c r="F721" s="213"/>
      <c r="G721" s="213"/>
      <c r="H721" s="215"/>
      <c r="I721" s="215"/>
      <c r="J721" s="213"/>
      <c r="K721" s="216"/>
      <c r="L721" s="213"/>
      <c r="M721" s="213"/>
      <c r="N721" s="213"/>
      <c r="O721" s="213"/>
      <c r="P721" s="213"/>
      <c r="Q721" s="213"/>
      <c r="R721" s="213"/>
      <c r="S721" s="213"/>
      <c r="T721" s="213"/>
      <c r="U721" s="213"/>
      <c r="V721" s="213"/>
      <c r="W721" s="213"/>
      <c r="X721" s="213"/>
      <c r="Y721" s="213"/>
      <c r="Z721" s="213"/>
      <c r="AA721" s="213"/>
      <c r="AB721" s="213"/>
    </row>
    <row r="722" spans="1:28" ht="15" hidden="1" thickBot="1" x14ac:dyDescent="0.25">
      <c r="A722" s="213"/>
      <c r="B722" s="217"/>
      <c r="C722" s="213"/>
      <c r="D722" s="217"/>
      <c r="E722" s="213"/>
      <c r="F722" s="213"/>
      <c r="G722" s="213"/>
      <c r="H722" s="215"/>
      <c r="I722" s="215"/>
      <c r="J722" s="213"/>
      <c r="K722" s="216"/>
      <c r="L722" s="213"/>
      <c r="M722" s="213"/>
      <c r="N722" s="213"/>
      <c r="O722" s="213"/>
      <c r="P722" s="213"/>
      <c r="Q722" s="213"/>
      <c r="R722" s="213"/>
      <c r="S722" s="213"/>
      <c r="T722" s="213"/>
      <c r="U722" s="213"/>
      <c r="V722" s="213"/>
      <c r="W722" s="213"/>
      <c r="X722" s="213"/>
      <c r="Y722" s="213"/>
      <c r="Z722" s="213"/>
      <c r="AA722" s="213"/>
      <c r="AB722" s="213"/>
    </row>
    <row r="723" spans="1:28" ht="15" hidden="1" thickBot="1" x14ac:dyDescent="0.25">
      <c r="A723" s="213"/>
      <c r="B723" s="217"/>
      <c r="C723" s="213"/>
      <c r="D723" s="217"/>
      <c r="E723" s="213"/>
      <c r="F723" s="213"/>
      <c r="G723" s="213"/>
      <c r="H723" s="215"/>
      <c r="I723" s="215"/>
      <c r="J723" s="213"/>
      <c r="K723" s="216"/>
      <c r="L723" s="213"/>
      <c r="M723" s="213"/>
      <c r="N723" s="213"/>
      <c r="O723" s="213"/>
      <c r="P723" s="213"/>
      <c r="Q723" s="213"/>
      <c r="R723" s="213"/>
      <c r="S723" s="213"/>
      <c r="T723" s="213"/>
      <c r="U723" s="213"/>
      <c r="V723" s="213"/>
      <c r="W723" s="213"/>
      <c r="X723" s="213"/>
      <c r="Y723" s="213"/>
      <c r="Z723" s="213"/>
      <c r="AA723" s="213"/>
      <c r="AB723" s="213"/>
    </row>
    <row r="724" spans="1:28" ht="15" hidden="1" thickBot="1" x14ac:dyDescent="0.25">
      <c r="A724" s="213"/>
      <c r="B724" s="217"/>
      <c r="C724" s="213"/>
      <c r="D724" s="217"/>
      <c r="E724" s="213"/>
      <c r="F724" s="213"/>
      <c r="G724" s="213"/>
      <c r="H724" s="215"/>
      <c r="I724" s="215"/>
      <c r="J724" s="213"/>
      <c r="K724" s="216"/>
      <c r="L724" s="213"/>
      <c r="M724" s="213"/>
      <c r="N724" s="213"/>
      <c r="O724" s="213"/>
      <c r="P724" s="213"/>
      <c r="Q724" s="213"/>
      <c r="R724" s="213"/>
      <c r="S724" s="213"/>
      <c r="T724" s="213"/>
      <c r="U724" s="213"/>
      <c r="V724" s="213"/>
      <c r="W724" s="213"/>
      <c r="X724" s="213"/>
      <c r="Y724" s="213"/>
      <c r="Z724" s="213"/>
      <c r="AA724" s="213"/>
      <c r="AB724" s="213"/>
    </row>
    <row r="725" spans="1:28" ht="15" hidden="1" thickBot="1" x14ac:dyDescent="0.25">
      <c r="A725" s="213"/>
      <c r="B725" s="217"/>
      <c r="C725" s="213"/>
      <c r="D725" s="217"/>
      <c r="E725" s="213"/>
      <c r="F725" s="213"/>
      <c r="G725" s="213"/>
      <c r="H725" s="215"/>
      <c r="I725" s="215"/>
      <c r="J725" s="213"/>
      <c r="K725" s="216"/>
      <c r="L725" s="213"/>
      <c r="M725" s="213"/>
      <c r="N725" s="213"/>
      <c r="O725" s="213"/>
      <c r="P725" s="213"/>
      <c r="Q725" s="213"/>
      <c r="R725" s="213"/>
      <c r="S725" s="213"/>
      <c r="T725" s="213"/>
      <c r="U725" s="213"/>
      <c r="V725" s="213"/>
      <c r="W725" s="213"/>
      <c r="X725" s="213"/>
      <c r="Y725" s="213"/>
      <c r="Z725" s="213"/>
      <c r="AA725" s="213"/>
      <c r="AB725" s="213"/>
    </row>
    <row r="726" spans="1:28" ht="15" hidden="1" thickBot="1" x14ac:dyDescent="0.25">
      <c r="A726" s="213"/>
      <c r="B726" s="217"/>
      <c r="C726" s="213"/>
      <c r="D726" s="217"/>
      <c r="E726" s="213"/>
      <c r="F726" s="213"/>
      <c r="G726" s="213"/>
      <c r="H726" s="215"/>
      <c r="I726" s="215"/>
      <c r="J726" s="213"/>
      <c r="K726" s="216"/>
      <c r="L726" s="213"/>
      <c r="M726" s="213"/>
      <c r="N726" s="213"/>
      <c r="O726" s="213"/>
      <c r="P726" s="213"/>
      <c r="Q726" s="213"/>
      <c r="R726" s="213"/>
      <c r="S726" s="213"/>
      <c r="T726" s="213"/>
      <c r="U726" s="213"/>
      <c r="V726" s="213"/>
      <c r="W726" s="213"/>
      <c r="X726" s="213"/>
      <c r="Y726" s="213"/>
      <c r="Z726" s="213"/>
      <c r="AA726" s="213"/>
      <c r="AB726" s="213"/>
    </row>
    <row r="727" spans="1:28" ht="15" hidden="1" thickBot="1" x14ac:dyDescent="0.25">
      <c r="A727" s="213"/>
      <c r="B727" s="217"/>
      <c r="C727" s="213"/>
      <c r="D727" s="217"/>
      <c r="E727" s="213"/>
      <c r="F727" s="213"/>
      <c r="G727" s="213"/>
      <c r="H727" s="215"/>
      <c r="I727" s="215"/>
      <c r="J727" s="213"/>
      <c r="K727" s="216"/>
      <c r="L727" s="213"/>
      <c r="M727" s="213"/>
      <c r="N727" s="213"/>
      <c r="O727" s="213"/>
      <c r="P727" s="213"/>
      <c r="Q727" s="213"/>
      <c r="R727" s="213"/>
      <c r="S727" s="213"/>
      <c r="T727" s="213"/>
      <c r="U727" s="213"/>
      <c r="V727" s="213"/>
      <c r="W727" s="213"/>
      <c r="X727" s="213"/>
      <c r="Y727" s="213"/>
      <c r="Z727" s="213"/>
      <c r="AA727" s="213"/>
      <c r="AB727" s="213"/>
    </row>
    <row r="728" spans="1:28" ht="15" hidden="1" thickBot="1" x14ac:dyDescent="0.25">
      <c r="A728" s="213"/>
      <c r="B728" s="217"/>
      <c r="C728" s="213"/>
      <c r="D728" s="217"/>
      <c r="E728" s="213"/>
      <c r="F728" s="213"/>
      <c r="G728" s="213"/>
      <c r="H728" s="215"/>
      <c r="I728" s="215"/>
      <c r="J728" s="213"/>
      <c r="K728" s="216"/>
      <c r="L728" s="213"/>
      <c r="M728" s="213"/>
      <c r="N728" s="213"/>
      <c r="O728" s="213"/>
      <c r="P728" s="213"/>
      <c r="Q728" s="213"/>
      <c r="R728" s="213"/>
      <c r="S728" s="213"/>
      <c r="T728" s="213"/>
      <c r="U728" s="213"/>
      <c r="V728" s="213"/>
      <c r="W728" s="213"/>
      <c r="X728" s="213"/>
      <c r="Y728" s="213"/>
      <c r="Z728" s="213"/>
      <c r="AA728" s="213"/>
      <c r="AB728" s="213"/>
    </row>
    <row r="729" spans="1:28" ht="15" hidden="1" thickBot="1" x14ac:dyDescent="0.25">
      <c r="A729" s="213"/>
      <c r="B729" s="217"/>
      <c r="C729" s="213"/>
      <c r="D729" s="217"/>
      <c r="E729" s="213"/>
      <c r="F729" s="213"/>
      <c r="G729" s="213"/>
      <c r="H729" s="215"/>
      <c r="I729" s="215"/>
      <c r="J729" s="213"/>
      <c r="K729" s="216"/>
      <c r="L729" s="213"/>
      <c r="M729" s="213"/>
      <c r="N729" s="213"/>
      <c r="O729" s="213"/>
      <c r="P729" s="213"/>
      <c r="Q729" s="213"/>
      <c r="R729" s="213"/>
      <c r="S729" s="213"/>
      <c r="T729" s="213"/>
      <c r="U729" s="213"/>
      <c r="V729" s="213"/>
      <c r="W729" s="213"/>
      <c r="X729" s="213"/>
      <c r="Y729" s="213"/>
      <c r="Z729" s="213"/>
      <c r="AA729" s="213"/>
      <c r="AB729" s="213"/>
    </row>
    <row r="730" spans="1:28" ht="15" hidden="1" thickBot="1" x14ac:dyDescent="0.25">
      <c r="A730" s="213"/>
      <c r="B730" s="217"/>
      <c r="C730" s="213"/>
      <c r="D730" s="217"/>
      <c r="E730" s="213"/>
      <c r="F730" s="213"/>
      <c r="G730" s="213"/>
      <c r="H730" s="215"/>
      <c r="I730" s="215"/>
      <c r="J730" s="213"/>
      <c r="K730" s="216"/>
      <c r="L730" s="213"/>
      <c r="M730" s="213"/>
      <c r="N730" s="213"/>
      <c r="O730" s="213"/>
      <c r="P730" s="213"/>
      <c r="Q730" s="213"/>
      <c r="R730" s="213"/>
      <c r="S730" s="213"/>
      <c r="T730" s="213"/>
      <c r="U730" s="213"/>
      <c r="V730" s="213"/>
      <c r="W730" s="213"/>
      <c r="X730" s="213"/>
      <c r="Y730" s="213"/>
      <c r="Z730" s="213"/>
      <c r="AA730" s="213"/>
      <c r="AB730" s="213"/>
    </row>
    <row r="731" spans="1:28" ht="15" hidden="1" thickBot="1" x14ac:dyDescent="0.25">
      <c r="A731" s="213"/>
      <c r="B731" s="217"/>
      <c r="C731" s="213"/>
      <c r="D731" s="217"/>
      <c r="E731" s="213"/>
      <c r="F731" s="213"/>
      <c r="G731" s="213"/>
      <c r="H731" s="215"/>
      <c r="I731" s="215"/>
      <c r="J731" s="213"/>
      <c r="K731" s="216"/>
      <c r="L731" s="213"/>
      <c r="M731" s="213"/>
      <c r="N731" s="213"/>
      <c r="O731" s="213"/>
      <c r="P731" s="213"/>
      <c r="Q731" s="213"/>
      <c r="R731" s="213"/>
      <c r="S731" s="213"/>
      <c r="T731" s="213"/>
      <c r="U731" s="213"/>
      <c r="V731" s="213"/>
      <c r="W731" s="213"/>
      <c r="X731" s="213"/>
      <c r="Y731" s="213"/>
      <c r="Z731" s="213"/>
      <c r="AA731" s="213"/>
      <c r="AB731" s="213"/>
    </row>
    <row r="732" spans="1:28" ht="15" hidden="1" thickBot="1" x14ac:dyDescent="0.25">
      <c r="A732" s="213"/>
      <c r="B732" s="217"/>
      <c r="C732" s="213"/>
      <c r="D732" s="217"/>
      <c r="E732" s="213"/>
      <c r="F732" s="213"/>
      <c r="G732" s="213"/>
      <c r="H732" s="215"/>
      <c r="I732" s="215"/>
      <c r="J732" s="213"/>
      <c r="K732" s="216"/>
      <c r="L732" s="213"/>
      <c r="M732" s="213"/>
      <c r="N732" s="213"/>
      <c r="O732" s="213"/>
      <c r="P732" s="213"/>
      <c r="Q732" s="213"/>
      <c r="R732" s="213"/>
      <c r="S732" s="213"/>
      <c r="T732" s="213"/>
      <c r="U732" s="213"/>
      <c r="V732" s="213"/>
      <c r="W732" s="213"/>
      <c r="X732" s="213"/>
      <c r="Y732" s="213"/>
      <c r="Z732" s="213"/>
      <c r="AA732" s="213"/>
      <c r="AB732" s="213"/>
    </row>
    <row r="733" spans="1:28" ht="15" hidden="1" thickBot="1" x14ac:dyDescent="0.25">
      <c r="A733" s="213"/>
      <c r="B733" s="217"/>
      <c r="C733" s="213"/>
      <c r="D733" s="217"/>
      <c r="E733" s="213"/>
      <c r="F733" s="213"/>
      <c r="G733" s="213"/>
      <c r="H733" s="215"/>
      <c r="I733" s="215"/>
      <c r="J733" s="213"/>
      <c r="K733" s="216"/>
      <c r="L733" s="213"/>
      <c r="M733" s="213"/>
      <c r="N733" s="213"/>
      <c r="O733" s="213"/>
      <c r="P733" s="213"/>
      <c r="Q733" s="213"/>
      <c r="R733" s="213"/>
      <c r="S733" s="213"/>
      <c r="T733" s="213"/>
      <c r="U733" s="213"/>
      <c r="V733" s="213"/>
      <c r="W733" s="213"/>
      <c r="X733" s="213"/>
      <c r="Y733" s="213"/>
      <c r="Z733" s="213"/>
      <c r="AA733" s="213"/>
      <c r="AB733" s="213"/>
    </row>
    <row r="734" spans="1:28" ht="15" hidden="1" thickBot="1" x14ac:dyDescent="0.25">
      <c r="A734" s="213"/>
      <c r="B734" s="217"/>
      <c r="C734" s="213"/>
      <c r="D734" s="217"/>
      <c r="E734" s="213"/>
      <c r="F734" s="213"/>
      <c r="G734" s="213"/>
      <c r="H734" s="215"/>
      <c r="I734" s="215"/>
      <c r="J734" s="213"/>
      <c r="K734" s="216"/>
      <c r="L734" s="213"/>
      <c r="M734" s="213"/>
      <c r="N734" s="213"/>
      <c r="O734" s="213"/>
      <c r="P734" s="213"/>
      <c r="Q734" s="213"/>
      <c r="R734" s="213"/>
      <c r="S734" s="213"/>
      <c r="T734" s="213"/>
      <c r="U734" s="213"/>
      <c r="V734" s="213"/>
      <c r="W734" s="213"/>
      <c r="X734" s="213"/>
      <c r="Y734" s="213"/>
      <c r="Z734" s="213"/>
      <c r="AA734" s="213"/>
      <c r="AB734" s="213"/>
    </row>
    <row r="735" spans="1:28" ht="15" hidden="1" thickBot="1" x14ac:dyDescent="0.25">
      <c r="A735" s="213"/>
      <c r="B735" s="217"/>
      <c r="C735" s="213"/>
      <c r="D735" s="217"/>
      <c r="E735" s="213"/>
      <c r="F735" s="213"/>
      <c r="G735" s="213"/>
      <c r="H735" s="215"/>
      <c r="I735" s="215"/>
      <c r="J735" s="213"/>
      <c r="K735" s="216"/>
      <c r="L735" s="213"/>
      <c r="M735" s="213"/>
      <c r="N735" s="213"/>
      <c r="O735" s="213"/>
      <c r="P735" s="213"/>
      <c r="Q735" s="213"/>
      <c r="R735" s="213"/>
      <c r="S735" s="213"/>
      <c r="T735" s="213"/>
      <c r="U735" s="213"/>
      <c r="V735" s="213"/>
      <c r="W735" s="213"/>
      <c r="X735" s="213"/>
      <c r="Y735" s="213"/>
      <c r="Z735" s="213"/>
      <c r="AA735" s="213"/>
      <c r="AB735" s="213"/>
    </row>
    <row r="736" spans="1:28" ht="15" hidden="1" thickBot="1" x14ac:dyDescent="0.25">
      <c r="A736" s="213"/>
      <c r="B736" s="217"/>
      <c r="C736" s="213"/>
      <c r="D736" s="217"/>
      <c r="E736" s="213"/>
      <c r="F736" s="213"/>
      <c r="G736" s="213"/>
      <c r="H736" s="215"/>
      <c r="I736" s="215"/>
      <c r="J736" s="213"/>
      <c r="K736" s="216"/>
      <c r="L736" s="213"/>
      <c r="M736" s="213"/>
      <c r="N736" s="213"/>
      <c r="O736" s="213"/>
      <c r="P736" s="213"/>
      <c r="Q736" s="213"/>
      <c r="R736" s="213"/>
      <c r="S736" s="213"/>
      <c r="T736" s="213"/>
      <c r="U736" s="213"/>
      <c r="V736" s="213"/>
      <c r="W736" s="213"/>
      <c r="X736" s="213"/>
      <c r="Y736" s="213"/>
      <c r="Z736" s="213"/>
      <c r="AA736" s="213"/>
      <c r="AB736" s="213"/>
    </row>
    <row r="737" spans="1:28" ht="15" hidden="1" thickBot="1" x14ac:dyDescent="0.25">
      <c r="A737" s="213"/>
      <c r="B737" s="217"/>
      <c r="C737" s="213"/>
      <c r="D737" s="217"/>
      <c r="E737" s="213"/>
      <c r="F737" s="213"/>
      <c r="G737" s="213"/>
      <c r="H737" s="215"/>
      <c r="I737" s="215"/>
      <c r="J737" s="213"/>
      <c r="K737" s="216"/>
      <c r="L737" s="213"/>
      <c r="M737" s="213"/>
      <c r="N737" s="213"/>
      <c r="O737" s="213"/>
      <c r="P737" s="213"/>
      <c r="Q737" s="213"/>
      <c r="R737" s="213"/>
      <c r="S737" s="213"/>
      <c r="T737" s="213"/>
      <c r="U737" s="213"/>
      <c r="V737" s="213"/>
      <c r="W737" s="213"/>
      <c r="X737" s="213"/>
      <c r="Y737" s="213"/>
      <c r="Z737" s="213"/>
      <c r="AA737" s="213"/>
      <c r="AB737" s="213"/>
    </row>
    <row r="738" spans="1:28" ht="15" hidden="1" thickBot="1" x14ac:dyDescent="0.25">
      <c r="A738" s="213"/>
      <c r="B738" s="217"/>
      <c r="C738" s="213"/>
      <c r="D738" s="217"/>
      <c r="E738" s="213"/>
      <c r="F738" s="213"/>
      <c r="G738" s="213"/>
      <c r="H738" s="215"/>
      <c r="I738" s="215"/>
      <c r="J738" s="213"/>
      <c r="K738" s="216"/>
      <c r="L738" s="213"/>
      <c r="M738" s="213"/>
      <c r="N738" s="213"/>
      <c r="O738" s="213"/>
      <c r="P738" s="213"/>
      <c r="Q738" s="213"/>
      <c r="R738" s="213"/>
      <c r="S738" s="213"/>
      <c r="T738" s="213"/>
      <c r="U738" s="213"/>
      <c r="V738" s="213"/>
      <c r="W738" s="213"/>
      <c r="X738" s="213"/>
      <c r="Y738" s="213"/>
      <c r="Z738" s="213"/>
      <c r="AA738" s="213"/>
      <c r="AB738" s="213"/>
    </row>
    <row r="739" spans="1:28" ht="15" hidden="1" thickBot="1" x14ac:dyDescent="0.25">
      <c r="A739" s="213"/>
      <c r="B739" s="217"/>
      <c r="C739" s="213"/>
      <c r="D739" s="217"/>
      <c r="E739" s="213"/>
      <c r="F739" s="213"/>
      <c r="G739" s="213"/>
      <c r="H739" s="215"/>
      <c r="I739" s="215"/>
      <c r="J739" s="213"/>
      <c r="K739" s="216"/>
      <c r="L739" s="213"/>
      <c r="M739" s="213"/>
      <c r="N739" s="213"/>
      <c r="O739" s="213"/>
      <c r="P739" s="213"/>
      <c r="Q739" s="213"/>
      <c r="R739" s="213"/>
      <c r="S739" s="213"/>
      <c r="T739" s="213"/>
      <c r="U739" s="213"/>
      <c r="V739" s="213"/>
      <c r="W739" s="213"/>
      <c r="X739" s="213"/>
      <c r="Y739" s="213"/>
      <c r="Z739" s="213"/>
      <c r="AA739" s="213"/>
      <c r="AB739" s="213"/>
    </row>
    <row r="740" spans="1:28" ht="15" hidden="1" thickBot="1" x14ac:dyDescent="0.25">
      <c r="A740" s="213"/>
      <c r="B740" s="217"/>
      <c r="C740" s="213"/>
      <c r="D740" s="217"/>
      <c r="E740" s="213"/>
      <c r="F740" s="213"/>
      <c r="G740" s="213"/>
      <c r="H740" s="215"/>
      <c r="I740" s="215"/>
      <c r="J740" s="213"/>
      <c r="K740" s="216"/>
      <c r="L740" s="213"/>
      <c r="M740" s="213"/>
      <c r="N740" s="213"/>
      <c r="O740" s="213"/>
      <c r="P740" s="213"/>
      <c r="Q740" s="213"/>
      <c r="R740" s="213"/>
      <c r="S740" s="213"/>
      <c r="T740" s="213"/>
      <c r="U740" s="213"/>
      <c r="V740" s="213"/>
      <c r="W740" s="213"/>
      <c r="X740" s="213"/>
      <c r="Y740" s="213"/>
      <c r="Z740" s="213"/>
      <c r="AA740" s="213"/>
      <c r="AB740" s="213"/>
    </row>
    <row r="741" spans="1:28" ht="15" hidden="1" thickBot="1" x14ac:dyDescent="0.25">
      <c r="A741" s="213"/>
      <c r="B741" s="217"/>
      <c r="C741" s="213"/>
      <c r="D741" s="217"/>
      <c r="E741" s="213"/>
      <c r="F741" s="213"/>
      <c r="G741" s="213"/>
      <c r="H741" s="215"/>
      <c r="I741" s="215"/>
      <c r="J741" s="213"/>
      <c r="K741" s="216"/>
      <c r="L741" s="213"/>
      <c r="M741" s="213"/>
      <c r="N741" s="213"/>
      <c r="O741" s="213"/>
      <c r="P741" s="213"/>
      <c r="Q741" s="213"/>
      <c r="R741" s="213"/>
      <c r="S741" s="213"/>
      <c r="T741" s="213"/>
      <c r="U741" s="213"/>
      <c r="V741" s="213"/>
      <c r="W741" s="213"/>
      <c r="X741" s="213"/>
      <c r="Y741" s="213"/>
      <c r="Z741" s="213"/>
      <c r="AA741" s="213"/>
      <c r="AB741" s="213"/>
    </row>
    <row r="742" spans="1:28" ht="15" hidden="1" thickBot="1" x14ac:dyDescent="0.25">
      <c r="A742" s="213"/>
      <c r="B742" s="217"/>
      <c r="C742" s="213"/>
      <c r="D742" s="217"/>
      <c r="E742" s="213"/>
      <c r="F742" s="213"/>
      <c r="G742" s="213"/>
      <c r="H742" s="215"/>
      <c r="I742" s="215"/>
      <c r="J742" s="213"/>
      <c r="K742" s="216"/>
      <c r="L742" s="213"/>
      <c r="M742" s="213"/>
      <c r="N742" s="213"/>
      <c r="O742" s="213"/>
      <c r="P742" s="213"/>
      <c r="Q742" s="213"/>
      <c r="R742" s="213"/>
      <c r="S742" s="213"/>
      <c r="T742" s="213"/>
      <c r="U742" s="213"/>
      <c r="V742" s="213"/>
      <c r="W742" s="213"/>
      <c r="X742" s="213"/>
      <c r="Y742" s="213"/>
      <c r="Z742" s="213"/>
      <c r="AA742" s="213"/>
      <c r="AB742" s="213"/>
    </row>
    <row r="743" spans="1:28" ht="15" hidden="1" thickBot="1" x14ac:dyDescent="0.25">
      <c r="A743" s="213"/>
      <c r="B743" s="217"/>
      <c r="C743" s="213"/>
      <c r="D743" s="217"/>
      <c r="E743" s="213"/>
      <c r="F743" s="213"/>
      <c r="G743" s="213"/>
      <c r="H743" s="215"/>
      <c r="I743" s="215"/>
      <c r="J743" s="213"/>
      <c r="K743" s="216"/>
      <c r="L743" s="213"/>
      <c r="M743" s="213"/>
      <c r="N743" s="213"/>
      <c r="O743" s="213"/>
      <c r="P743" s="213"/>
      <c r="Q743" s="213"/>
      <c r="R743" s="213"/>
      <c r="S743" s="213"/>
      <c r="T743" s="213"/>
      <c r="U743" s="213"/>
      <c r="V743" s="213"/>
      <c r="W743" s="213"/>
      <c r="X743" s="213"/>
      <c r="Y743" s="213"/>
      <c r="Z743" s="213"/>
      <c r="AA743" s="213"/>
      <c r="AB743" s="213"/>
    </row>
    <row r="744" spans="1:28" ht="15" hidden="1" thickBot="1" x14ac:dyDescent="0.25">
      <c r="A744" s="213"/>
      <c r="B744" s="217"/>
      <c r="C744" s="213"/>
      <c r="D744" s="217"/>
      <c r="E744" s="213"/>
      <c r="F744" s="213"/>
      <c r="G744" s="213"/>
      <c r="H744" s="215"/>
      <c r="I744" s="215"/>
      <c r="J744" s="213"/>
      <c r="K744" s="216"/>
      <c r="L744" s="213"/>
      <c r="M744" s="213"/>
      <c r="N744" s="213"/>
      <c r="O744" s="213"/>
      <c r="P744" s="213"/>
      <c r="Q744" s="213"/>
      <c r="R744" s="213"/>
      <c r="S744" s="213"/>
      <c r="T744" s="213"/>
      <c r="U744" s="213"/>
      <c r="V744" s="213"/>
      <c r="W744" s="213"/>
      <c r="X744" s="213"/>
      <c r="Y744" s="213"/>
      <c r="Z744" s="213"/>
      <c r="AA744" s="213"/>
      <c r="AB744" s="213"/>
    </row>
    <row r="745" spans="1:28" ht="15" hidden="1" thickBot="1" x14ac:dyDescent="0.25">
      <c r="A745" s="213"/>
      <c r="B745" s="217"/>
      <c r="C745" s="213"/>
      <c r="D745" s="217"/>
      <c r="E745" s="213"/>
      <c r="F745" s="213"/>
      <c r="G745" s="213"/>
      <c r="H745" s="215"/>
      <c r="I745" s="215"/>
      <c r="J745" s="213"/>
      <c r="K745" s="216"/>
      <c r="L745" s="213"/>
      <c r="M745" s="213"/>
      <c r="N745" s="213"/>
      <c r="O745" s="213"/>
      <c r="P745" s="213"/>
      <c r="Q745" s="213"/>
      <c r="R745" s="213"/>
      <c r="S745" s="213"/>
      <c r="T745" s="213"/>
      <c r="U745" s="213"/>
      <c r="V745" s="213"/>
      <c r="W745" s="213"/>
      <c r="X745" s="213"/>
      <c r="Y745" s="213"/>
      <c r="Z745" s="213"/>
      <c r="AA745" s="213"/>
      <c r="AB745" s="213"/>
    </row>
    <row r="746" spans="1:28" ht="15" hidden="1" thickBot="1" x14ac:dyDescent="0.25">
      <c r="A746" s="213"/>
      <c r="B746" s="217"/>
      <c r="C746" s="213"/>
      <c r="D746" s="217"/>
      <c r="E746" s="213"/>
      <c r="F746" s="213"/>
      <c r="G746" s="213"/>
      <c r="H746" s="215"/>
      <c r="I746" s="215"/>
      <c r="J746" s="213"/>
      <c r="K746" s="216"/>
      <c r="L746" s="213"/>
      <c r="M746" s="213"/>
      <c r="N746" s="213"/>
      <c r="O746" s="213"/>
      <c r="P746" s="213"/>
      <c r="Q746" s="213"/>
      <c r="R746" s="213"/>
      <c r="S746" s="213"/>
      <c r="T746" s="213"/>
      <c r="U746" s="213"/>
      <c r="V746" s="213"/>
      <c r="W746" s="213"/>
      <c r="X746" s="213"/>
      <c r="Y746" s="213"/>
      <c r="Z746" s="213"/>
      <c r="AA746" s="213"/>
      <c r="AB746" s="213"/>
    </row>
    <row r="747" spans="1:28" ht="15" hidden="1" thickBot="1" x14ac:dyDescent="0.25">
      <c r="A747" s="213"/>
      <c r="B747" s="217"/>
      <c r="C747" s="213"/>
      <c r="D747" s="217"/>
      <c r="E747" s="213"/>
      <c r="F747" s="213"/>
      <c r="G747" s="213"/>
      <c r="H747" s="215"/>
      <c r="I747" s="215"/>
      <c r="J747" s="213"/>
      <c r="K747" s="216"/>
      <c r="L747" s="213"/>
      <c r="M747" s="213"/>
      <c r="N747" s="213"/>
      <c r="O747" s="213"/>
      <c r="P747" s="213"/>
      <c r="Q747" s="213"/>
      <c r="R747" s="213"/>
      <c r="S747" s="213"/>
      <c r="T747" s="213"/>
      <c r="U747" s="213"/>
      <c r="V747" s="213"/>
      <c r="W747" s="213"/>
      <c r="X747" s="213"/>
      <c r="Y747" s="213"/>
      <c r="Z747" s="213"/>
      <c r="AA747" s="213"/>
      <c r="AB747" s="213"/>
    </row>
    <row r="748" spans="1:28" ht="15" hidden="1" thickBot="1" x14ac:dyDescent="0.25">
      <c r="A748" s="213"/>
      <c r="B748" s="217"/>
      <c r="C748" s="213"/>
      <c r="D748" s="217"/>
      <c r="E748" s="213"/>
      <c r="F748" s="213"/>
      <c r="G748" s="213"/>
      <c r="H748" s="215"/>
      <c r="I748" s="215"/>
      <c r="J748" s="213"/>
      <c r="K748" s="216"/>
      <c r="L748" s="213"/>
      <c r="M748" s="213"/>
      <c r="N748" s="213"/>
      <c r="O748" s="213"/>
      <c r="P748" s="213"/>
      <c r="Q748" s="213"/>
      <c r="R748" s="213"/>
      <c r="S748" s="213"/>
      <c r="T748" s="213"/>
      <c r="U748" s="213"/>
      <c r="V748" s="213"/>
      <c r="W748" s="213"/>
      <c r="X748" s="213"/>
      <c r="Y748" s="213"/>
      <c r="Z748" s="213"/>
      <c r="AA748" s="213"/>
      <c r="AB748" s="213"/>
    </row>
    <row r="749" spans="1:28" ht="15" hidden="1" thickBot="1" x14ac:dyDescent="0.25">
      <c r="A749" s="213"/>
      <c r="B749" s="217"/>
      <c r="C749" s="213"/>
      <c r="D749" s="217"/>
      <c r="E749" s="213"/>
      <c r="F749" s="213"/>
      <c r="G749" s="213"/>
      <c r="H749" s="215"/>
      <c r="I749" s="215"/>
      <c r="J749" s="213"/>
      <c r="K749" s="216"/>
      <c r="L749" s="213"/>
      <c r="M749" s="213"/>
      <c r="N749" s="213"/>
      <c r="O749" s="213"/>
      <c r="P749" s="213"/>
      <c r="Q749" s="213"/>
      <c r="R749" s="213"/>
      <c r="S749" s="213"/>
      <c r="T749" s="213"/>
      <c r="U749" s="213"/>
      <c r="V749" s="213"/>
      <c r="W749" s="213"/>
      <c r="X749" s="213"/>
      <c r="Y749" s="213"/>
      <c r="Z749" s="213"/>
      <c r="AA749" s="213"/>
      <c r="AB749" s="213"/>
    </row>
    <row r="750" spans="1:28" ht="15" hidden="1" thickBot="1" x14ac:dyDescent="0.25">
      <c r="A750" s="213"/>
      <c r="B750" s="217"/>
      <c r="C750" s="213"/>
      <c r="D750" s="217"/>
      <c r="E750" s="213"/>
      <c r="F750" s="213"/>
      <c r="G750" s="213"/>
      <c r="H750" s="215"/>
      <c r="I750" s="215"/>
      <c r="J750" s="213"/>
      <c r="K750" s="216"/>
      <c r="L750" s="213"/>
      <c r="M750" s="213"/>
      <c r="N750" s="213"/>
      <c r="O750" s="213"/>
      <c r="P750" s="213"/>
      <c r="Q750" s="213"/>
      <c r="R750" s="213"/>
      <c r="S750" s="213"/>
      <c r="T750" s="213"/>
      <c r="U750" s="213"/>
      <c r="V750" s="213"/>
      <c r="W750" s="213"/>
      <c r="X750" s="213"/>
      <c r="Y750" s="213"/>
      <c r="Z750" s="213"/>
      <c r="AA750" s="213"/>
      <c r="AB750" s="213"/>
    </row>
    <row r="751" spans="1:28" ht="15" hidden="1" thickBot="1" x14ac:dyDescent="0.25">
      <c r="A751" s="213"/>
      <c r="B751" s="217"/>
      <c r="C751" s="213"/>
      <c r="D751" s="217"/>
      <c r="E751" s="213"/>
      <c r="F751" s="213"/>
      <c r="G751" s="213"/>
      <c r="H751" s="215"/>
      <c r="I751" s="215"/>
      <c r="J751" s="213"/>
      <c r="K751" s="216"/>
      <c r="L751" s="213"/>
      <c r="M751" s="213"/>
      <c r="N751" s="213"/>
      <c r="O751" s="213"/>
      <c r="P751" s="213"/>
      <c r="Q751" s="213"/>
      <c r="R751" s="213"/>
      <c r="S751" s="213"/>
      <c r="T751" s="213"/>
      <c r="U751" s="213"/>
      <c r="V751" s="213"/>
      <c r="W751" s="213"/>
      <c r="X751" s="213"/>
      <c r="Y751" s="213"/>
      <c r="Z751" s="213"/>
      <c r="AA751" s="213"/>
      <c r="AB751" s="213"/>
    </row>
    <row r="752" spans="1:28" ht="15" hidden="1" thickBot="1" x14ac:dyDescent="0.25">
      <c r="A752" s="213"/>
      <c r="B752" s="217"/>
      <c r="C752" s="213"/>
      <c r="D752" s="217"/>
      <c r="E752" s="213"/>
      <c r="F752" s="213"/>
      <c r="G752" s="213"/>
      <c r="H752" s="215"/>
      <c r="I752" s="215"/>
      <c r="J752" s="213"/>
      <c r="K752" s="216"/>
      <c r="L752" s="213"/>
      <c r="M752" s="213"/>
      <c r="N752" s="213"/>
      <c r="O752" s="213"/>
      <c r="P752" s="213"/>
      <c r="Q752" s="213"/>
      <c r="R752" s="213"/>
      <c r="S752" s="213"/>
      <c r="T752" s="213"/>
      <c r="U752" s="213"/>
      <c r="V752" s="213"/>
      <c r="W752" s="213"/>
      <c r="X752" s="213"/>
      <c r="Y752" s="213"/>
      <c r="Z752" s="213"/>
      <c r="AA752" s="213"/>
      <c r="AB752" s="213"/>
    </row>
    <row r="753" spans="1:28" ht="15" hidden="1" thickBot="1" x14ac:dyDescent="0.25">
      <c r="A753" s="213"/>
      <c r="B753" s="217"/>
      <c r="C753" s="213"/>
      <c r="D753" s="217"/>
      <c r="E753" s="213"/>
      <c r="F753" s="213"/>
      <c r="G753" s="213"/>
      <c r="H753" s="215"/>
      <c r="I753" s="215"/>
      <c r="J753" s="213"/>
      <c r="K753" s="216"/>
      <c r="L753" s="213"/>
      <c r="M753" s="213"/>
      <c r="N753" s="213"/>
      <c r="O753" s="213"/>
      <c r="P753" s="213"/>
      <c r="Q753" s="213"/>
      <c r="R753" s="213"/>
      <c r="S753" s="213"/>
      <c r="T753" s="213"/>
      <c r="U753" s="213"/>
      <c r="V753" s="213"/>
      <c r="W753" s="213"/>
      <c r="X753" s="213"/>
      <c r="Y753" s="213"/>
      <c r="Z753" s="213"/>
      <c r="AA753" s="213"/>
      <c r="AB753" s="213"/>
    </row>
    <row r="754" spans="1:28" ht="15" hidden="1" thickBot="1" x14ac:dyDescent="0.25">
      <c r="A754" s="213"/>
      <c r="B754" s="217"/>
      <c r="C754" s="213"/>
      <c r="D754" s="217"/>
      <c r="E754" s="213"/>
      <c r="F754" s="213"/>
      <c r="G754" s="213"/>
      <c r="H754" s="215"/>
      <c r="I754" s="215"/>
      <c r="J754" s="213"/>
      <c r="K754" s="216"/>
      <c r="L754" s="213"/>
      <c r="M754" s="213"/>
      <c r="N754" s="213"/>
      <c r="O754" s="213"/>
      <c r="P754" s="213"/>
      <c r="Q754" s="213"/>
      <c r="R754" s="213"/>
      <c r="S754" s="213"/>
      <c r="T754" s="213"/>
      <c r="U754" s="213"/>
      <c r="V754" s="213"/>
      <c r="W754" s="213"/>
      <c r="X754" s="213"/>
      <c r="Y754" s="213"/>
      <c r="Z754" s="213"/>
      <c r="AA754" s="213"/>
      <c r="AB754" s="213"/>
    </row>
    <row r="755" spans="1:28" ht="15" hidden="1" thickBot="1" x14ac:dyDescent="0.25">
      <c r="A755" s="213"/>
      <c r="B755" s="217"/>
      <c r="C755" s="213"/>
      <c r="D755" s="217"/>
      <c r="E755" s="213"/>
      <c r="F755" s="213"/>
      <c r="G755" s="213"/>
      <c r="H755" s="215"/>
      <c r="I755" s="215"/>
      <c r="J755" s="213"/>
      <c r="K755" s="216"/>
      <c r="L755" s="213"/>
      <c r="M755" s="213"/>
      <c r="N755" s="213"/>
      <c r="O755" s="213"/>
      <c r="P755" s="213"/>
      <c r="Q755" s="213"/>
      <c r="R755" s="213"/>
      <c r="S755" s="213"/>
      <c r="T755" s="213"/>
      <c r="U755" s="213"/>
      <c r="V755" s="213"/>
      <c r="W755" s="213"/>
      <c r="X755" s="213"/>
      <c r="Y755" s="213"/>
      <c r="Z755" s="213"/>
      <c r="AA755" s="213"/>
      <c r="AB755" s="213"/>
    </row>
    <row r="756" spans="1:28" ht="15" hidden="1" thickBot="1" x14ac:dyDescent="0.25">
      <c r="A756" s="213"/>
      <c r="B756" s="217"/>
      <c r="C756" s="213"/>
      <c r="D756" s="217"/>
      <c r="E756" s="213"/>
      <c r="F756" s="213"/>
      <c r="G756" s="213"/>
      <c r="H756" s="215"/>
      <c r="I756" s="215"/>
      <c r="J756" s="213"/>
      <c r="K756" s="216"/>
      <c r="L756" s="213"/>
      <c r="M756" s="213"/>
      <c r="N756" s="213"/>
      <c r="O756" s="213"/>
      <c r="P756" s="213"/>
      <c r="Q756" s="213"/>
      <c r="R756" s="213"/>
      <c r="S756" s="213"/>
      <c r="T756" s="213"/>
      <c r="U756" s="213"/>
      <c r="V756" s="213"/>
      <c r="W756" s="213"/>
      <c r="X756" s="213"/>
      <c r="Y756" s="213"/>
      <c r="Z756" s="213"/>
      <c r="AA756" s="213"/>
      <c r="AB756" s="213"/>
    </row>
    <row r="757" spans="1:28" ht="15" hidden="1" thickBot="1" x14ac:dyDescent="0.25">
      <c r="A757" s="213"/>
      <c r="B757" s="217"/>
      <c r="C757" s="213"/>
      <c r="D757" s="217"/>
      <c r="E757" s="213"/>
      <c r="F757" s="213"/>
      <c r="G757" s="213"/>
      <c r="H757" s="215"/>
      <c r="I757" s="215"/>
      <c r="J757" s="213"/>
      <c r="K757" s="216"/>
      <c r="L757" s="213"/>
      <c r="M757" s="213"/>
      <c r="N757" s="213"/>
      <c r="O757" s="213"/>
      <c r="P757" s="213"/>
      <c r="Q757" s="213"/>
      <c r="R757" s="213"/>
      <c r="S757" s="213"/>
      <c r="T757" s="213"/>
      <c r="U757" s="213"/>
      <c r="V757" s="213"/>
      <c r="W757" s="213"/>
      <c r="X757" s="213"/>
      <c r="Y757" s="213"/>
      <c r="Z757" s="213"/>
      <c r="AA757" s="213"/>
      <c r="AB757" s="213"/>
    </row>
    <row r="758" spans="1:28" ht="15" hidden="1" thickBot="1" x14ac:dyDescent="0.25">
      <c r="A758" s="213"/>
      <c r="B758" s="217"/>
      <c r="C758" s="213"/>
      <c r="D758" s="217"/>
      <c r="E758" s="213"/>
      <c r="F758" s="213"/>
      <c r="G758" s="213"/>
      <c r="H758" s="215"/>
      <c r="I758" s="215"/>
      <c r="J758" s="213"/>
      <c r="K758" s="216"/>
      <c r="L758" s="213"/>
      <c r="M758" s="213"/>
      <c r="N758" s="213"/>
      <c r="O758" s="213"/>
      <c r="P758" s="213"/>
      <c r="Q758" s="213"/>
      <c r="R758" s="213"/>
      <c r="S758" s="213"/>
      <c r="T758" s="213"/>
      <c r="U758" s="213"/>
      <c r="V758" s="213"/>
      <c r="W758" s="213"/>
      <c r="X758" s="213"/>
      <c r="Y758" s="213"/>
      <c r="Z758" s="213"/>
      <c r="AA758" s="213"/>
      <c r="AB758" s="213"/>
    </row>
    <row r="759" spans="1:28" ht="15" hidden="1" thickBot="1" x14ac:dyDescent="0.25">
      <c r="A759" s="213"/>
      <c r="B759" s="217"/>
      <c r="C759" s="213"/>
      <c r="D759" s="217"/>
      <c r="E759" s="213"/>
      <c r="F759" s="213"/>
      <c r="G759" s="213"/>
      <c r="H759" s="215"/>
      <c r="I759" s="215"/>
      <c r="J759" s="213"/>
      <c r="K759" s="216"/>
      <c r="L759" s="213"/>
      <c r="M759" s="213"/>
      <c r="N759" s="213"/>
      <c r="O759" s="213"/>
      <c r="P759" s="213"/>
      <c r="Q759" s="213"/>
      <c r="R759" s="213"/>
      <c r="S759" s="213"/>
      <c r="T759" s="213"/>
      <c r="U759" s="213"/>
      <c r="V759" s="213"/>
      <c r="W759" s="213"/>
      <c r="X759" s="213"/>
      <c r="Y759" s="213"/>
      <c r="Z759" s="213"/>
      <c r="AA759" s="213"/>
      <c r="AB759" s="213"/>
    </row>
    <row r="760" spans="1:28" ht="15" hidden="1" thickBot="1" x14ac:dyDescent="0.25">
      <c r="A760" s="213"/>
      <c r="B760" s="217"/>
      <c r="C760" s="213"/>
      <c r="D760" s="217"/>
      <c r="E760" s="213"/>
      <c r="F760" s="213"/>
      <c r="G760" s="213"/>
      <c r="H760" s="215"/>
      <c r="I760" s="215"/>
      <c r="J760" s="213"/>
      <c r="K760" s="216"/>
      <c r="L760" s="213"/>
      <c r="M760" s="213"/>
      <c r="N760" s="213"/>
      <c r="O760" s="213"/>
      <c r="P760" s="213"/>
      <c r="Q760" s="213"/>
      <c r="R760" s="213"/>
      <c r="S760" s="213"/>
      <c r="T760" s="213"/>
      <c r="U760" s="213"/>
      <c r="V760" s="213"/>
      <c r="W760" s="213"/>
      <c r="X760" s="213"/>
      <c r="Y760" s="213"/>
      <c r="Z760" s="213"/>
      <c r="AA760" s="213"/>
      <c r="AB760" s="213"/>
    </row>
    <row r="761" spans="1:28" ht="15" hidden="1" thickBot="1" x14ac:dyDescent="0.25">
      <c r="A761" s="213"/>
      <c r="B761" s="217"/>
      <c r="C761" s="213"/>
      <c r="D761" s="217"/>
      <c r="E761" s="213"/>
      <c r="F761" s="213"/>
      <c r="G761" s="213"/>
      <c r="H761" s="215"/>
      <c r="I761" s="215"/>
      <c r="J761" s="213"/>
      <c r="K761" s="216"/>
      <c r="L761" s="213"/>
      <c r="M761" s="213"/>
      <c r="N761" s="213"/>
      <c r="O761" s="213"/>
      <c r="P761" s="213"/>
      <c r="Q761" s="213"/>
      <c r="R761" s="213"/>
      <c r="S761" s="213"/>
      <c r="T761" s="213"/>
      <c r="U761" s="213"/>
      <c r="V761" s="213"/>
      <c r="W761" s="213"/>
      <c r="X761" s="213"/>
      <c r="Y761" s="213"/>
      <c r="Z761" s="213"/>
      <c r="AA761" s="213"/>
      <c r="AB761" s="213"/>
    </row>
    <row r="762" spans="1:28" ht="15" hidden="1" thickBot="1" x14ac:dyDescent="0.25">
      <c r="A762" s="213"/>
      <c r="B762" s="217"/>
      <c r="C762" s="213"/>
      <c r="D762" s="217"/>
      <c r="E762" s="213"/>
      <c r="F762" s="213"/>
      <c r="G762" s="213"/>
      <c r="H762" s="215"/>
      <c r="I762" s="215"/>
      <c r="J762" s="213"/>
      <c r="K762" s="216"/>
      <c r="L762" s="213"/>
      <c r="M762" s="213"/>
      <c r="N762" s="213"/>
      <c r="O762" s="213"/>
      <c r="P762" s="213"/>
      <c r="Q762" s="213"/>
      <c r="R762" s="213"/>
      <c r="S762" s="213"/>
      <c r="T762" s="213"/>
      <c r="U762" s="213"/>
      <c r="V762" s="213"/>
      <c r="W762" s="213"/>
      <c r="X762" s="213"/>
      <c r="Y762" s="213"/>
      <c r="Z762" s="213"/>
      <c r="AA762" s="213"/>
      <c r="AB762" s="213"/>
    </row>
    <row r="763" spans="1:28" ht="15" hidden="1" thickBot="1" x14ac:dyDescent="0.25">
      <c r="A763" s="213"/>
      <c r="B763" s="217"/>
      <c r="C763" s="213"/>
      <c r="D763" s="217"/>
      <c r="E763" s="213"/>
      <c r="F763" s="213"/>
      <c r="G763" s="213"/>
      <c r="H763" s="215"/>
      <c r="I763" s="215"/>
      <c r="J763" s="213"/>
      <c r="K763" s="216"/>
      <c r="L763" s="213"/>
      <c r="M763" s="213"/>
      <c r="N763" s="213"/>
      <c r="O763" s="213"/>
      <c r="P763" s="213"/>
      <c r="Q763" s="213"/>
      <c r="R763" s="213"/>
      <c r="S763" s="213"/>
      <c r="T763" s="213"/>
      <c r="U763" s="213"/>
      <c r="V763" s="213"/>
      <c r="W763" s="213"/>
      <c r="X763" s="213"/>
      <c r="Y763" s="213"/>
      <c r="Z763" s="213"/>
      <c r="AA763" s="213"/>
      <c r="AB763" s="213"/>
    </row>
    <row r="764" spans="1:28" ht="15" hidden="1" thickBot="1" x14ac:dyDescent="0.25">
      <c r="A764" s="213"/>
      <c r="B764" s="217"/>
      <c r="C764" s="213"/>
      <c r="D764" s="217"/>
      <c r="E764" s="213"/>
      <c r="F764" s="213"/>
      <c r="G764" s="213"/>
      <c r="H764" s="215"/>
      <c r="I764" s="215"/>
      <c r="J764" s="213"/>
      <c r="K764" s="216"/>
      <c r="L764" s="213"/>
      <c r="M764" s="213"/>
      <c r="N764" s="213"/>
      <c r="O764" s="213"/>
      <c r="P764" s="213"/>
      <c r="Q764" s="213"/>
      <c r="R764" s="213"/>
      <c r="S764" s="213"/>
      <c r="T764" s="213"/>
      <c r="U764" s="213"/>
      <c r="V764" s="213"/>
      <c r="W764" s="213"/>
      <c r="X764" s="213"/>
      <c r="Y764" s="213"/>
      <c r="Z764" s="213"/>
      <c r="AA764" s="213"/>
      <c r="AB764" s="213"/>
    </row>
    <row r="765" spans="1:28" ht="15" hidden="1" thickBot="1" x14ac:dyDescent="0.25">
      <c r="A765" s="213"/>
      <c r="B765" s="217"/>
      <c r="C765" s="213"/>
      <c r="D765" s="217"/>
      <c r="E765" s="213"/>
      <c r="F765" s="213"/>
      <c r="G765" s="213"/>
      <c r="H765" s="215"/>
      <c r="I765" s="215"/>
      <c r="J765" s="213"/>
      <c r="K765" s="216"/>
      <c r="L765" s="213"/>
      <c r="M765" s="213"/>
      <c r="N765" s="213"/>
      <c r="O765" s="213"/>
      <c r="P765" s="213"/>
      <c r="Q765" s="213"/>
      <c r="R765" s="213"/>
      <c r="S765" s="213"/>
      <c r="T765" s="213"/>
      <c r="U765" s="213"/>
      <c r="V765" s="213"/>
      <c r="W765" s="213"/>
      <c r="X765" s="213"/>
      <c r="Y765" s="213"/>
      <c r="Z765" s="213"/>
      <c r="AA765" s="213"/>
      <c r="AB765" s="213"/>
    </row>
    <row r="766" spans="1:28" ht="15" hidden="1" thickBot="1" x14ac:dyDescent="0.25">
      <c r="A766" s="213"/>
      <c r="B766" s="217"/>
      <c r="C766" s="213"/>
      <c r="D766" s="217"/>
      <c r="E766" s="213"/>
      <c r="F766" s="213"/>
      <c r="G766" s="213"/>
      <c r="H766" s="215"/>
      <c r="I766" s="215"/>
      <c r="J766" s="213"/>
      <c r="K766" s="216"/>
      <c r="L766" s="213"/>
      <c r="M766" s="213"/>
      <c r="N766" s="213"/>
      <c r="O766" s="213"/>
      <c r="P766" s="213"/>
      <c r="Q766" s="213"/>
      <c r="R766" s="213"/>
      <c r="S766" s="213"/>
      <c r="T766" s="213"/>
      <c r="U766" s="213"/>
      <c r="V766" s="213"/>
      <c r="W766" s="213"/>
      <c r="X766" s="213"/>
      <c r="Y766" s="213"/>
      <c r="Z766" s="213"/>
      <c r="AA766" s="213"/>
      <c r="AB766" s="213"/>
    </row>
    <row r="767" spans="1:28" ht="15" hidden="1" thickBot="1" x14ac:dyDescent="0.25">
      <c r="A767" s="213"/>
      <c r="B767" s="217"/>
      <c r="C767" s="213"/>
      <c r="D767" s="217"/>
      <c r="E767" s="213"/>
      <c r="F767" s="213"/>
      <c r="G767" s="213"/>
      <c r="H767" s="215"/>
      <c r="I767" s="215"/>
      <c r="J767" s="213"/>
      <c r="K767" s="216"/>
      <c r="L767" s="213"/>
      <c r="M767" s="213"/>
      <c r="N767" s="213"/>
      <c r="O767" s="213"/>
      <c r="P767" s="213"/>
      <c r="Q767" s="213"/>
      <c r="R767" s="213"/>
      <c r="S767" s="213"/>
      <c r="T767" s="213"/>
      <c r="U767" s="213"/>
      <c r="V767" s="213"/>
      <c r="W767" s="213"/>
      <c r="X767" s="213"/>
      <c r="Y767" s="213"/>
      <c r="Z767" s="213"/>
      <c r="AA767" s="213"/>
      <c r="AB767" s="213"/>
    </row>
    <row r="768" spans="1:28" ht="15" hidden="1" thickBot="1" x14ac:dyDescent="0.25">
      <c r="A768" s="213"/>
      <c r="B768" s="217"/>
      <c r="C768" s="213"/>
      <c r="D768" s="217"/>
      <c r="E768" s="213"/>
      <c r="F768" s="213"/>
      <c r="G768" s="213"/>
      <c r="H768" s="215"/>
      <c r="I768" s="215"/>
      <c r="J768" s="213"/>
      <c r="K768" s="216"/>
      <c r="L768" s="213"/>
      <c r="M768" s="213"/>
      <c r="N768" s="213"/>
      <c r="O768" s="213"/>
      <c r="P768" s="213"/>
      <c r="Q768" s="213"/>
      <c r="R768" s="213"/>
      <c r="S768" s="213"/>
      <c r="T768" s="213"/>
      <c r="U768" s="213"/>
      <c r="V768" s="213"/>
      <c r="W768" s="213"/>
      <c r="X768" s="213"/>
      <c r="Y768" s="213"/>
      <c r="Z768" s="213"/>
      <c r="AA768" s="213"/>
      <c r="AB768" s="213"/>
    </row>
    <row r="769" spans="1:28" ht="15" hidden="1" thickBot="1" x14ac:dyDescent="0.25">
      <c r="A769" s="213"/>
      <c r="B769" s="217"/>
      <c r="C769" s="213"/>
      <c r="D769" s="217"/>
      <c r="E769" s="213"/>
      <c r="F769" s="213"/>
      <c r="G769" s="213"/>
      <c r="H769" s="215"/>
      <c r="I769" s="215"/>
      <c r="J769" s="213"/>
      <c r="K769" s="216"/>
      <c r="L769" s="213"/>
      <c r="M769" s="213"/>
      <c r="N769" s="213"/>
      <c r="O769" s="213"/>
      <c r="P769" s="213"/>
      <c r="Q769" s="213"/>
      <c r="R769" s="213"/>
      <c r="S769" s="213"/>
      <c r="T769" s="213"/>
      <c r="U769" s="213"/>
      <c r="V769" s="213"/>
      <c r="W769" s="213"/>
      <c r="X769" s="213"/>
      <c r="Y769" s="213"/>
      <c r="Z769" s="213"/>
      <c r="AA769" s="213"/>
      <c r="AB769" s="213"/>
    </row>
    <row r="770" spans="1:28" ht="15" hidden="1" thickBot="1" x14ac:dyDescent="0.25">
      <c r="A770" s="213"/>
      <c r="B770" s="217"/>
      <c r="C770" s="213"/>
      <c r="D770" s="217"/>
      <c r="E770" s="213"/>
      <c r="F770" s="213"/>
      <c r="G770" s="213"/>
      <c r="H770" s="215"/>
      <c r="I770" s="215"/>
      <c r="J770" s="213"/>
      <c r="K770" s="216"/>
      <c r="L770" s="213"/>
      <c r="M770" s="213"/>
      <c r="N770" s="213"/>
      <c r="O770" s="213"/>
      <c r="P770" s="213"/>
      <c r="Q770" s="213"/>
      <c r="R770" s="213"/>
      <c r="S770" s="213"/>
      <c r="T770" s="213"/>
      <c r="U770" s="213"/>
      <c r="V770" s="213"/>
      <c r="W770" s="213"/>
      <c r="X770" s="213"/>
      <c r="Y770" s="213"/>
      <c r="Z770" s="213"/>
      <c r="AA770" s="213"/>
      <c r="AB770" s="213"/>
    </row>
    <row r="771" spans="1:28" ht="15" hidden="1" thickBot="1" x14ac:dyDescent="0.25">
      <c r="A771" s="213"/>
      <c r="B771" s="217"/>
      <c r="C771" s="213"/>
      <c r="D771" s="217"/>
      <c r="E771" s="213"/>
      <c r="F771" s="213"/>
      <c r="G771" s="213"/>
      <c r="H771" s="215"/>
      <c r="I771" s="215"/>
      <c r="J771" s="213"/>
      <c r="K771" s="216"/>
      <c r="L771" s="213"/>
      <c r="M771" s="213"/>
      <c r="N771" s="213"/>
      <c r="O771" s="213"/>
      <c r="P771" s="213"/>
      <c r="Q771" s="213"/>
      <c r="R771" s="213"/>
      <c r="S771" s="213"/>
      <c r="T771" s="213"/>
      <c r="U771" s="213"/>
      <c r="V771" s="213"/>
      <c r="W771" s="213"/>
      <c r="X771" s="213"/>
      <c r="Y771" s="213"/>
      <c r="Z771" s="213"/>
      <c r="AA771" s="213"/>
      <c r="AB771" s="213"/>
    </row>
    <row r="772" spans="1:28" ht="15" hidden="1" thickBot="1" x14ac:dyDescent="0.25">
      <c r="A772" s="213"/>
      <c r="B772" s="217"/>
      <c r="C772" s="213"/>
      <c r="D772" s="217"/>
      <c r="E772" s="213"/>
      <c r="F772" s="213"/>
      <c r="G772" s="213"/>
      <c r="H772" s="215"/>
      <c r="I772" s="215"/>
      <c r="J772" s="213"/>
      <c r="K772" s="216"/>
      <c r="L772" s="213"/>
      <c r="M772" s="213"/>
      <c r="N772" s="213"/>
      <c r="O772" s="213"/>
      <c r="P772" s="213"/>
      <c r="Q772" s="213"/>
      <c r="R772" s="213"/>
      <c r="S772" s="213"/>
      <c r="T772" s="213"/>
      <c r="U772" s="213"/>
      <c r="V772" s="213"/>
      <c r="W772" s="213"/>
      <c r="X772" s="213"/>
      <c r="Y772" s="213"/>
      <c r="Z772" s="213"/>
      <c r="AA772" s="213"/>
      <c r="AB772" s="213"/>
    </row>
    <row r="773" spans="1:28" ht="15" hidden="1" thickBot="1" x14ac:dyDescent="0.25">
      <c r="A773" s="213"/>
      <c r="B773" s="217"/>
      <c r="C773" s="213"/>
      <c r="D773" s="217"/>
      <c r="E773" s="213"/>
      <c r="F773" s="213"/>
      <c r="G773" s="213"/>
      <c r="H773" s="215"/>
      <c r="I773" s="215"/>
      <c r="J773" s="213"/>
      <c r="K773" s="216"/>
      <c r="L773" s="213"/>
      <c r="M773" s="213"/>
      <c r="N773" s="213"/>
      <c r="O773" s="213"/>
      <c r="P773" s="213"/>
      <c r="Q773" s="213"/>
      <c r="R773" s="213"/>
      <c r="S773" s="213"/>
      <c r="T773" s="213"/>
      <c r="U773" s="213"/>
      <c r="V773" s="213"/>
      <c r="W773" s="213"/>
      <c r="X773" s="213"/>
      <c r="Y773" s="213"/>
      <c r="Z773" s="213"/>
      <c r="AA773" s="213"/>
      <c r="AB773" s="213"/>
    </row>
    <row r="774" spans="1:28" ht="15" hidden="1" thickBot="1" x14ac:dyDescent="0.25">
      <c r="A774" s="213"/>
      <c r="B774" s="217"/>
      <c r="C774" s="213"/>
      <c r="D774" s="217"/>
      <c r="E774" s="213"/>
      <c r="F774" s="213"/>
      <c r="G774" s="213"/>
      <c r="H774" s="215"/>
      <c r="I774" s="215"/>
      <c r="J774" s="213"/>
      <c r="K774" s="216"/>
      <c r="L774" s="213"/>
      <c r="M774" s="213"/>
      <c r="N774" s="213"/>
      <c r="O774" s="213"/>
      <c r="P774" s="213"/>
      <c r="Q774" s="213"/>
      <c r="R774" s="213"/>
      <c r="S774" s="213"/>
      <c r="T774" s="213"/>
      <c r="U774" s="213"/>
      <c r="V774" s="213"/>
      <c r="W774" s="213"/>
      <c r="X774" s="213"/>
      <c r="Y774" s="213"/>
      <c r="Z774" s="213"/>
      <c r="AA774" s="213"/>
      <c r="AB774" s="213"/>
    </row>
    <row r="775" spans="1:28" ht="15" hidden="1" thickBot="1" x14ac:dyDescent="0.25">
      <c r="A775" s="213"/>
      <c r="B775" s="217"/>
      <c r="C775" s="213"/>
      <c r="D775" s="217"/>
      <c r="E775" s="213"/>
      <c r="F775" s="213"/>
      <c r="G775" s="213"/>
      <c r="H775" s="215"/>
      <c r="I775" s="215"/>
      <c r="J775" s="213"/>
      <c r="K775" s="216"/>
      <c r="L775" s="213"/>
      <c r="M775" s="213"/>
      <c r="N775" s="213"/>
      <c r="O775" s="213"/>
      <c r="P775" s="213"/>
      <c r="Q775" s="213"/>
      <c r="R775" s="213"/>
      <c r="S775" s="213"/>
      <c r="T775" s="213"/>
      <c r="U775" s="213"/>
      <c r="V775" s="213"/>
      <c r="W775" s="213"/>
      <c r="X775" s="213"/>
      <c r="Y775" s="213"/>
      <c r="Z775" s="213"/>
      <c r="AA775" s="213"/>
      <c r="AB775" s="213"/>
    </row>
    <row r="776" spans="1:28" ht="15" hidden="1" thickBot="1" x14ac:dyDescent="0.25">
      <c r="A776" s="213"/>
      <c r="B776" s="217"/>
      <c r="C776" s="213"/>
      <c r="D776" s="217"/>
      <c r="E776" s="213"/>
      <c r="F776" s="213"/>
      <c r="G776" s="213"/>
      <c r="H776" s="215"/>
      <c r="I776" s="215"/>
      <c r="J776" s="213"/>
      <c r="K776" s="216"/>
      <c r="L776" s="213"/>
      <c r="M776" s="213"/>
      <c r="N776" s="213"/>
      <c r="O776" s="213"/>
      <c r="P776" s="213"/>
      <c r="Q776" s="213"/>
      <c r="R776" s="213"/>
      <c r="S776" s="213"/>
      <c r="T776" s="213"/>
      <c r="U776" s="213"/>
      <c r="V776" s="213"/>
      <c r="W776" s="213"/>
      <c r="X776" s="213"/>
      <c r="Y776" s="213"/>
      <c r="Z776" s="213"/>
      <c r="AA776" s="213"/>
      <c r="AB776" s="213"/>
    </row>
    <row r="777" spans="1:28" ht="15" hidden="1" thickBot="1" x14ac:dyDescent="0.25">
      <c r="A777" s="213"/>
      <c r="B777" s="217"/>
      <c r="C777" s="213"/>
      <c r="D777" s="217"/>
      <c r="E777" s="213"/>
      <c r="F777" s="213"/>
      <c r="G777" s="213"/>
      <c r="H777" s="215"/>
      <c r="I777" s="215"/>
      <c r="J777" s="213"/>
      <c r="K777" s="216"/>
      <c r="L777" s="213"/>
      <c r="M777" s="213"/>
      <c r="N777" s="213"/>
      <c r="O777" s="213"/>
      <c r="P777" s="213"/>
      <c r="Q777" s="213"/>
      <c r="R777" s="213"/>
      <c r="S777" s="213"/>
      <c r="T777" s="213"/>
      <c r="U777" s="213"/>
      <c r="V777" s="213"/>
      <c r="W777" s="213"/>
      <c r="X777" s="213"/>
      <c r="Y777" s="213"/>
      <c r="Z777" s="213"/>
      <c r="AA777" s="213"/>
      <c r="AB777" s="213"/>
    </row>
    <row r="778" spans="1:28" ht="15" hidden="1" thickBot="1" x14ac:dyDescent="0.25">
      <c r="A778" s="213"/>
      <c r="B778" s="217"/>
      <c r="C778" s="213"/>
      <c r="D778" s="217"/>
      <c r="E778" s="213"/>
      <c r="F778" s="213"/>
      <c r="G778" s="213"/>
      <c r="H778" s="215"/>
      <c r="I778" s="215"/>
      <c r="J778" s="213"/>
      <c r="K778" s="216"/>
      <c r="L778" s="213"/>
      <c r="M778" s="213"/>
      <c r="N778" s="213"/>
      <c r="O778" s="213"/>
      <c r="P778" s="213"/>
      <c r="Q778" s="213"/>
      <c r="R778" s="213"/>
      <c r="S778" s="213"/>
      <c r="T778" s="213"/>
      <c r="U778" s="213"/>
      <c r="V778" s="213"/>
      <c r="W778" s="213"/>
      <c r="X778" s="213"/>
      <c r="Y778" s="213"/>
      <c r="Z778" s="213"/>
      <c r="AA778" s="213"/>
      <c r="AB778" s="213"/>
    </row>
    <row r="779" spans="1:28" ht="15" hidden="1" thickBot="1" x14ac:dyDescent="0.25">
      <c r="A779" s="213"/>
      <c r="B779" s="217"/>
      <c r="C779" s="213"/>
      <c r="D779" s="217"/>
      <c r="E779" s="213"/>
      <c r="F779" s="213"/>
      <c r="G779" s="213"/>
      <c r="H779" s="215"/>
      <c r="I779" s="215"/>
      <c r="J779" s="213"/>
      <c r="K779" s="216"/>
      <c r="L779" s="213"/>
      <c r="M779" s="213"/>
      <c r="N779" s="213"/>
      <c r="O779" s="213"/>
      <c r="P779" s="213"/>
      <c r="Q779" s="213"/>
      <c r="R779" s="213"/>
      <c r="S779" s="213"/>
      <c r="T779" s="213"/>
      <c r="U779" s="213"/>
      <c r="V779" s="213"/>
      <c r="W779" s="213"/>
      <c r="X779" s="213"/>
      <c r="Y779" s="213"/>
      <c r="Z779" s="213"/>
      <c r="AA779" s="213"/>
      <c r="AB779" s="213"/>
    </row>
    <row r="780" spans="1:28" ht="15" hidden="1" thickBot="1" x14ac:dyDescent="0.25">
      <c r="A780" s="213"/>
      <c r="B780" s="217"/>
      <c r="C780" s="213"/>
      <c r="D780" s="217"/>
      <c r="E780" s="213"/>
      <c r="F780" s="213"/>
      <c r="G780" s="213"/>
      <c r="H780" s="215"/>
      <c r="I780" s="215"/>
      <c r="J780" s="213"/>
      <c r="K780" s="216"/>
      <c r="L780" s="213"/>
      <c r="M780" s="213"/>
      <c r="N780" s="213"/>
      <c r="O780" s="213"/>
      <c r="P780" s="213"/>
      <c r="Q780" s="213"/>
      <c r="R780" s="213"/>
      <c r="S780" s="213"/>
      <c r="T780" s="213"/>
      <c r="U780" s="213"/>
      <c r="V780" s="213"/>
      <c r="W780" s="213"/>
      <c r="X780" s="213"/>
      <c r="Y780" s="213"/>
      <c r="Z780" s="213"/>
      <c r="AA780" s="213"/>
      <c r="AB780" s="213"/>
    </row>
    <row r="781" spans="1:28" ht="15" hidden="1" thickBot="1" x14ac:dyDescent="0.25">
      <c r="A781" s="213"/>
      <c r="B781" s="217"/>
      <c r="C781" s="213"/>
      <c r="D781" s="217"/>
      <c r="E781" s="213"/>
      <c r="F781" s="213"/>
      <c r="G781" s="213"/>
      <c r="H781" s="215"/>
      <c r="I781" s="215"/>
      <c r="J781" s="213"/>
      <c r="K781" s="216"/>
      <c r="L781" s="213"/>
      <c r="M781" s="213"/>
      <c r="N781" s="213"/>
      <c r="O781" s="213"/>
      <c r="P781" s="213"/>
      <c r="Q781" s="213"/>
      <c r="R781" s="213"/>
      <c r="S781" s="213"/>
      <c r="T781" s="213"/>
      <c r="U781" s="213"/>
      <c r="V781" s="213"/>
      <c r="W781" s="213"/>
      <c r="X781" s="213"/>
      <c r="Y781" s="213"/>
      <c r="Z781" s="213"/>
      <c r="AA781" s="213"/>
      <c r="AB781" s="213"/>
    </row>
    <row r="782" spans="1:28" ht="15" hidden="1" thickBot="1" x14ac:dyDescent="0.25">
      <c r="A782" s="213"/>
      <c r="B782" s="217"/>
      <c r="C782" s="213"/>
      <c r="D782" s="217"/>
      <c r="E782" s="213"/>
      <c r="F782" s="213"/>
      <c r="G782" s="213"/>
      <c r="H782" s="215"/>
      <c r="I782" s="215"/>
      <c r="J782" s="213"/>
      <c r="K782" s="216"/>
      <c r="L782" s="213"/>
      <c r="M782" s="213"/>
      <c r="N782" s="213"/>
      <c r="O782" s="213"/>
      <c r="P782" s="213"/>
      <c r="Q782" s="213"/>
      <c r="R782" s="213"/>
      <c r="S782" s="213"/>
      <c r="T782" s="213"/>
      <c r="U782" s="213"/>
      <c r="V782" s="213"/>
      <c r="W782" s="213"/>
      <c r="X782" s="213"/>
      <c r="Y782" s="213"/>
      <c r="Z782" s="213"/>
      <c r="AA782" s="213"/>
      <c r="AB782" s="213"/>
    </row>
    <row r="783" spans="1:28" ht="15" hidden="1" thickBot="1" x14ac:dyDescent="0.25">
      <c r="A783" s="213"/>
      <c r="B783" s="217"/>
      <c r="C783" s="213"/>
      <c r="D783" s="217"/>
      <c r="E783" s="213"/>
      <c r="F783" s="213"/>
      <c r="G783" s="213"/>
      <c r="H783" s="215"/>
      <c r="I783" s="215"/>
      <c r="J783" s="213"/>
      <c r="K783" s="216"/>
      <c r="L783" s="213"/>
      <c r="M783" s="213"/>
      <c r="N783" s="213"/>
      <c r="O783" s="213"/>
      <c r="P783" s="213"/>
      <c r="Q783" s="213"/>
      <c r="R783" s="213"/>
      <c r="S783" s="213"/>
      <c r="T783" s="213"/>
      <c r="U783" s="213"/>
      <c r="V783" s="213"/>
      <c r="W783" s="213"/>
      <c r="X783" s="213"/>
      <c r="Y783" s="213"/>
      <c r="Z783" s="213"/>
      <c r="AA783" s="213"/>
      <c r="AB783" s="213"/>
    </row>
    <row r="784" spans="1:28" ht="15" hidden="1" thickBot="1" x14ac:dyDescent="0.25">
      <c r="A784" s="213"/>
      <c r="B784" s="217"/>
      <c r="C784" s="213"/>
      <c r="D784" s="217"/>
      <c r="E784" s="213"/>
      <c r="F784" s="213"/>
      <c r="G784" s="213"/>
      <c r="H784" s="215"/>
      <c r="I784" s="215"/>
      <c r="J784" s="213"/>
      <c r="K784" s="216"/>
      <c r="L784" s="213"/>
      <c r="M784" s="213"/>
      <c r="N784" s="213"/>
      <c r="O784" s="213"/>
      <c r="P784" s="213"/>
      <c r="Q784" s="213"/>
      <c r="R784" s="213"/>
      <c r="S784" s="213"/>
      <c r="T784" s="213"/>
      <c r="U784" s="213"/>
      <c r="V784" s="213"/>
      <c r="W784" s="213"/>
      <c r="X784" s="213"/>
      <c r="Y784" s="213"/>
      <c r="Z784" s="213"/>
      <c r="AA784" s="213"/>
      <c r="AB784" s="213"/>
    </row>
    <row r="785" spans="1:28" ht="15" hidden="1" thickBot="1" x14ac:dyDescent="0.25">
      <c r="A785" s="213"/>
      <c r="B785" s="217"/>
      <c r="C785" s="213"/>
      <c r="D785" s="217"/>
      <c r="E785" s="213"/>
      <c r="F785" s="213"/>
      <c r="G785" s="213"/>
      <c r="H785" s="215"/>
      <c r="I785" s="215"/>
      <c r="J785" s="213"/>
      <c r="K785" s="216"/>
      <c r="L785" s="213"/>
      <c r="M785" s="213"/>
      <c r="N785" s="213"/>
      <c r="O785" s="213"/>
      <c r="P785" s="213"/>
      <c r="Q785" s="213"/>
      <c r="R785" s="213"/>
      <c r="S785" s="213"/>
      <c r="T785" s="213"/>
      <c r="U785" s="213"/>
      <c r="V785" s="213"/>
      <c r="W785" s="213"/>
      <c r="X785" s="213"/>
      <c r="Y785" s="213"/>
      <c r="Z785" s="213"/>
      <c r="AA785" s="213"/>
      <c r="AB785" s="213"/>
    </row>
    <row r="786" spans="1:28" ht="15" hidden="1" thickBot="1" x14ac:dyDescent="0.25">
      <c r="A786" s="213"/>
      <c r="B786" s="217"/>
      <c r="C786" s="213"/>
      <c r="D786" s="217"/>
      <c r="E786" s="213"/>
      <c r="F786" s="213"/>
      <c r="G786" s="213"/>
      <c r="H786" s="215"/>
      <c r="I786" s="215"/>
      <c r="J786" s="213"/>
      <c r="K786" s="216"/>
      <c r="L786" s="213"/>
      <c r="M786" s="213"/>
      <c r="N786" s="213"/>
      <c r="O786" s="213"/>
      <c r="P786" s="213"/>
      <c r="Q786" s="213"/>
      <c r="R786" s="213"/>
      <c r="S786" s="213"/>
      <c r="T786" s="213"/>
      <c r="U786" s="213"/>
      <c r="V786" s="213"/>
      <c r="W786" s="213"/>
      <c r="X786" s="213"/>
      <c r="Y786" s="213"/>
      <c r="Z786" s="213"/>
      <c r="AA786" s="213"/>
      <c r="AB786" s="213"/>
    </row>
    <row r="787" spans="1:28" ht="15" hidden="1" thickBot="1" x14ac:dyDescent="0.25">
      <c r="A787" s="213"/>
      <c r="B787" s="217"/>
      <c r="C787" s="213"/>
      <c r="D787" s="217"/>
      <c r="E787" s="213"/>
      <c r="F787" s="213"/>
      <c r="G787" s="213"/>
      <c r="H787" s="215"/>
      <c r="I787" s="215"/>
      <c r="J787" s="213"/>
      <c r="K787" s="216"/>
      <c r="L787" s="213"/>
      <c r="M787" s="213"/>
      <c r="N787" s="213"/>
      <c r="O787" s="213"/>
      <c r="P787" s="213"/>
      <c r="Q787" s="213"/>
      <c r="R787" s="213"/>
      <c r="S787" s="213"/>
      <c r="T787" s="213"/>
      <c r="U787" s="213"/>
      <c r="V787" s="213"/>
      <c r="W787" s="213"/>
      <c r="X787" s="213"/>
      <c r="Y787" s="213"/>
      <c r="Z787" s="213"/>
      <c r="AA787" s="213"/>
      <c r="AB787" s="213"/>
    </row>
    <row r="788" spans="1:28" ht="15" hidden="1" thickBot="1" x14ac:dyDescent="0.25">
      <c r="A788" s="213"/>
      <c r="B788" s="217"/>
      <c r="C788" s="213"/>
      <c r="D788" s="217"/>
      <c r="E788" s="213"/>
      <c r="F788" s="213"/>
      <c r="G788" s="213"/>
      <c r="H788" s="215"/>
      <c r="I788" s="215"/>
      <c r="J788" s="213"/>
      <c r="K788" s="216"/>
      <c r="L788" s="213"/>
      <c r="M788" s="213"/>
      <c r="N788" s="213"/>
      <c r="O788" s="213"/>
      <c r="P788" s="213"/>
      <c r="Q788" s="213"/>
      <c r="R788" s="213"/>
      <c r="S788" s="213"/>
      <c r="T788" s="213"/>
      <c r="U788" s="213"/>
      <c r="V788" s="213"/>
      <c r="W788" s="213"/>
      <c r="X788" s="213"/>
      <c r="Y788" s="213"/>
      <c r="Z788" s="213"/>
      <c r="AA788" s="213"/>
      <c r="AB788" s="213"/>
    </row>
    <row r="789" spans="1:28" ht="15" hidden="1" thickBot="1" x14ac:dyDescent="0.25">
      <c r="A789" s="213"/>
      <c r="B789" s="217"/>
      <c r="C789" s="213"/>
      <c r="D789" s="217"/>
      <c r="E789" s="213"/>
      <c r="F789" s="213"/>
      <c r="G789" s="213"/>
      <c r="H789" s="215"/>
      <c r="I789" s="215"/>
      <c r="J789" s="213"/>
      <c r="K789" s="216"/>
      <c r="L789" s="213"/>
      <c r="M789" s="213"/>
      <c r="N789" s="213"/>
      <c r="O789" s="213"/>
      <c r="P789" s="213"/>
      <c r="Q789" s="213"/>
      <c r="R789" s="213"/>
      <c r="S789" s="213"/>
      <c r="T789" s="213"/>
      <c r="U789" s="213"/>
      <c r="V789" s="213"/>
      <c r="W789" s="213"/>
      <c r="X789" s="213"/>
      <c r="Y789" s="213"/>
      <c r="Z789" s="213"/>
      <c r="AA789" s="213"/>
      <c r="AB789" s="213"/>
    </row>
    <row r="790" spans="1:28" ht="15" hidden="1" thickBot="1" x14ac:dyDescent="0.25">
      <c r="A790" s="213"/>
      <c r="B790" s="217"/>
      <c r="C790" s="213"/>
      <c r="D790" s="217"/>
      <c r="E790" s="213"/>
      <c r="F790" s="213"/>
      <c r="G790" s="213"/>
      <c r="H790" s="215"/>
      <c r="I790" s="215"/>
      <c r="J790" s="213"/>
      <c r="K790" s="216"/>
      <c r="L790" s="213"/>
      <c r="M790" s="213"/>
      <c r="N790" s="213"/>
      <c r="O790" s="213"/>
      <c r="P790" s="213"/>
      <c r="Q790" s="213"/>
      <c r="R790" s="213"/>
      <c r="S790" s="213"/>
      <c r="T790" s="213"/>
      <c r="U790" s="213"/>
      <c r="V790" s="213"/>
      <c r="W790" s="213"/>
      <c r="X790" s="213"/>
      <c r="Y790" s="213"/>
      <c r="Z790" s="213"/>
      <c r="AA790" s="213"/>
      <c r="AB790" s="213"/>
    </row>
    <row r="791" spans="1:28" ht="15" hidden="1" thickBot="1" x14ac:dyDescent="0.25">
      <c r="A791" s="213"/>
      <c r="B791" s="217"/>
      <c r="C791" s="213"/>
      <c r="D791" s="217"/>
      <c r="E791" s="213"/>
      <c r="F791" s="213"/>
      <c r="G791" s="213"/>
      <c r="H791" s="215"/>
      <c r="I791" s="215"/>
      <c r="J791" s="213"/>
      <c r="K791" s="216"/>
      <c r="L791" s="213"/>
      <c r="M791" s="213"/>
      <c r="N791" s="213"/>
      <c r="O791" s="213"/>
      <c r="P791" s="213"/>
      <c r="Q791" s="213"/>
      <c r="R791" s="213"/>
      <c r="S791" s="213"/>
      <c r="T791" s="213"/>
      <c r="U791" s="213"/>
      <c r="V791" s="213"/>
      <c r="W791" s="213"/>
      <c r="X791" s="213"/>
      <c r="Y791" s="213"/>
      <c r="Z791" s="213"/>
      <c r="AA791" s="213"/>
      <c r="AB791" s="213"/>
    </row>
    <row r="792" spans="1:28" ht="15" hidden="1" thickBot="1" x14ac:dyDescent="0.25">
      <c r="A792" s="213"/>
      <c r="B792" s="217"/>
      <c r="C792" s="213"/>
      <c r="D792" s="217"/>
      <c r="E792" s="213"/>
      <c r="F792" s="213"/>
      <c r="G792" s="213"/>
      <c r="H792" s="215"/>
      <c r="I792" s="215"/>
      <c r="J792" s="213"/>
      <c r="K792" s="216"/>
      <c r="L792" s="213"/>
      <c r="M792" s="213"/>
      <c r="N792" s="213"/>
      <c r="O792" s="213"/>
      <c r="P792" s="213"/>
      <c r="Q792" s="213"/>
      <c r="R792" s="213"/>
      <c r="S792" s="213"/>
      <c r="T792" s="213"/>
      <c r="U792" s="213"/>
      <c r="V792" s="213"/>
      <c r="W792" s="213"/>
      <c r="X792" s="213"/>
      <c r="Y792" s="213"/>
      <c r="Z792" s="213"/>
      <c r="AA792" s="213"/>
      <c r="AB792" s="213"/>
    </row>
    <row r="793" spans="1:28" ht="15" hidden="1" thickBot="1" x14ac:dyDescent="0.25">
      <c r="A793" s="213"/>
      <c r="B793" s="217"/>
      <c r="C793" s="213"/>
      <c r="D793" s="217"/>
      <c r="E793" s="213"/>
      <c r="F793" s="213"/>
      <c r="G793" s="213"/>
      <c r="H793" s="215"/>
      <c r="I793" s="215"/>
      <c r="J793" s="213"/>
      <c r="K793" s="216"/>
      <c r="L793" s="213"/>
      <c r="M793" s="213"/>
      <c r="N793" s="213"/>
      <c r="O793" s="213"/>
      <c r="P793" s="213"/>
      <c r="Q793" s="213"/>
      <c r="R793" s="213"/>
      <c r="S793" s="213"/>
      <c r="T793" s="213"/>
      <c r="U793" s="213"/>
      <c r="V793" s="213"/>
      <c r="W793" s="213"/>
      <c r="X793" s="213"/>
      <c r="Y793" s="213"/>
      <c r="Z793" s="213"/>
      <c r="AA793" s="213"/>
      <c r="AB793" s="213"/>
    </row>
    <row r="794" spans="1:28" ht="15" hidden="1" thickBot="1" x14ac:dyDescent="0.25">
      <c r="A794" s="213"/>
      <c r="B794" s="217"/>
      <c r="C794" s="213"/>
      <c r="D794" s="217"/>
      <c r="E794" s="213"/>
      <c r="F794" s="213"/>
      <c r="G794" s="213"/>
      <c r="H794" s="215"/>
      <c r="I794" s="215"/>
      <c r="J794" s="213"/>
      <c r="K794" s="216"/>
      <c r="L794" s="213"/>
      <c r="M794" s="213"/>
      <c r="N794" s="213"/>
      <c r="O794" s="213"/>
      <c r="P794" s="213"/>
      <c r="Q794" s="213"/>
      <c r="R794" s="213"/>
      <c r="S794" s="213"/>
      <c r="T794" s="213"/>
      <c r="U794" s="213"/>
      <c r="V794" s="213"/>
      <c r="W794" s="213"/>
      <c r="X794" s="213"/>
      <c r="Y794" s="213"/>
      <c r="Z794" s="213"/>
      <c r="AA794" s="213"/>
      <c r="AB794" s="213"/>
    </row>
    <row r="795" spans="1:28" ht="15" hidden="1" thickBot="1" x14ac:dyDescent="0.25">
      <c r="A795" s="213"/>
      <c r="B795" s="217"/>
      <c r="C795" s="213"/>
      <c r="D795" s="217"/>
      <c r="E795" s="213"/>
      <c r="F795" s="213"/>
      <c r="G795" s="213"/>
      <c r="H795" s="215"/>
      <c r="I795" s="215"/>
      <c r="J795" s="213"/>
      <c r="K795" s="216"/>
      <c r="L795" s="213"/>
      <c r="M795" s="213"/>
      <c r="N795" s="213"/>
      <c r="O795" s="213"/>
      <c r="P795" s="213"/>
      <c r="Q795" s="213"/>
      <c r="R795" s="213"/>
      <c r="S795" s="213"/>
      <c r="T795" s="213"/>
      <c r="U795" s="213"/>
      <c r="V795" s="213"/>
      <c r="W795" s="213"/>
      <c r="X795" s="213"/>
      <c r="Y795" s="213"/>
      <c r="Z795" s="213"/>
      <c r="AA795" s="213"/>
      <c r="AB795" s="213"/>
    </row>
    <row r="796" spans="1:28" ht="15" hidden="1" thickBot="1" x14ac:dyDescent="0.25">
      <c r="A796" s="213"/>
      <c r="B796" s="217"/>
      <c r="C796" s="213"/>
      <c r="D796" s="217"/>
      <c r="E796" s="213"/>
      <c r="F796" s="213"/>
      <c r="G796" s="213"/>
      <c r="H796" s="215"/>
      <c r="I796" s="215"/>
      <c r="J796" s="213"/>
      <c r="K796" s="216"/>
      <c r="L796" s="213"/>
      <c r="M796" s="213"/>
      <c r="N796" s="213"/>
      <c r="O796" s="213"/>
      <c r="P796" s="213"/>
      <c r="Q796" s="213"/>
      <c r="R796" s="213"/>
      <c r="S796" s="213"/>
      <c r="T796" s="213"/>
      <c r="U796" s="213"/>
      <c r="V796" s="213"/>
      <c r="W796" s="213"/>
      <c r="X796" s="213"/>
      <c r="Y796" s="213"/>
      <c r="Z796" s="213"/>
      <c r="AA796" s="213"/>
      <c r="AB796" s="213"/>
    </row>
    <row r="797" spans="1:28" ht="15" hidden="1" thickBot="1" x14ac:dyDescent="0.25">
      <c r="A797" s="213"/>
      <c r="B797" s="217"/>
      <c r="C797" s="213"/>
      <c r="D797" s="217"/>
      <c r="E797" s="213"/>
      <c r="F797" s="213"/>
      <c r="G797" s="213"/>
      <c r="H797" s="215"/>
      <c r="I797" s="215"/>
      <c r="J797" s="213"/>
      <c r="K797" s="216"/>
      <c r="L797" s="213"/>
      <c r="M797" s="213"/>
      <c r="N797" s="213"/>
      <c r="O797" s="213"/>
      <c r="P797" s="213"/>
      <c r="Q797" s="213"/>
      <c r="R797" s="213"/>
      <c r="S797" s="213"/>
      <c r="T797" s="213"/>
      <c r="U797" s="213"/>
      <c r="V797" s="213"/>
      <c r="W797" s="213"/>
      <c r="X797" s="213"/>
      <c r="Y797" s="213"/>
      <c r="Z797" s="213"/>
      <c r="AA797" s="213"/>
      <c r="AB797" s="213"/>
    </row>
    <row r="798" spans="1:28" ht="15" hidden="1" thickBot="1" x14ac:dyDescent="0.25">
      <c r="A798" s="213"/>
      <c r="B798" s="217"/>
      <c r="C798" s="213"/>
      <c r="D798" s="217"/>
      <c r="E798" s="213"/>
      <c r="F798" s="213"/>
      <c r="G798" s="213"/>
      <c r="H798" s="215"/>
      <c r="I798" s="215"/>
      <c r="J798" s="213"/>
      <c r="K798" s="216"/>
      <c r="L798" s="213"/>
      <c r="M798" s="213"/>
      <c r="N798" s="213"/>
      <c r="O798" s="213"/>
      <c r="P798" s="213"/>
      <c r="Q798" s="213"/>
      <c r="R798" s="213"/>
      <c r="S798" s="213"/>
      <c r="T798" s="213"/>
      <c r="U798" s="213"/>
      <c r="V798" s="213"/>
      <c r="W798" s="213"/>
      <c r="X798" s="213"/>
      <c r="Y798" s="213"/>
      <c r="Z798" s="213"/>
      <c r="AA798" s="213"/>
      <c r="AB798" s="213"/>
    </row>
    <row r="799" spans="1:28" ht="15" hidden="1" thickBot="1" x14ac:dyDescent="0.25">
      <c r="A799" s="213"/>
      <c r="B799" s="217"/>
      <c r="C799" s="213"/>
      <c r="D799" s="217"/>
      <c r="E799" s="213"/>
      <c r="F799" s="213"/>
      <c r="G799" s="213"/>
      <c r="H799" s="215"/>
      <c r="I799" s="215"/>
      <c r="J799" s="213"/>
      <c r="K799" s="216"/>
      <c r="L799" s="213"/>
      <c r="M799" s="213"/>
      <c r="N799" s="213"/>
      <c r="O799" s="213"/>
      <c r="P799" s="213"/>
      <c r="Q799" s="213"/>
      <c r="R799" s="213"/>
      <c r="S799" s="213"/>
      <c r="T799" s="213"/>
      <c r="U799" s="213"/>
      <c r="V799" s="213"/>
      <c r="W799" s="213"/>
      <c r="X799" s="213"/>
      <c r="Y799" s="213"/>
      <c r="Z799" s="213"/>
      <c r="AA799" s="213"/>
      <c r="AB799" s="213"/>
    </row>
    <row r="800" spans="1:28" ht="15" hidden="1" thickBot="1" x14ac:dyDescent="0.25">
      <c r="A800" s="213"/>
      <c r="B800" s="217"/>
      <c r="C800" s="213"/>
      <c r="D800" s="217"/>
      <c r="E800" s="213"/>
      <c r="F800" s="213"/>
      <c r="G800" s="213"/>
      <c r="H800" s="215"/>
      <c r="I800" s="215"/>
      <c r="J800" s="213"/>
      <c r="K800" s="216"/>
      <c r="L800" s="213"/>
      <c r="M800" s="213"/>
      <c r="N800" s="213"/>
      <c r="O800" s="213"/>
      <c r="P800" s="213"/>
      <c r="Q800" s="213"/>
      <c r="R800" s="213"/>
      <c r="S800" s="213"/>
      <c r="T800" s="213"/>
      <c r="U800" s="213"/>
      <c r="V800" s="213"/>
      <c r="W800" s="213"/>
      <c r="X800" s="213"/>
      <c r="Y800" s="213"/>
      <c r="Z800" s="213"/>
      <c r="AA800" s="213"/>
      <c r="AB800" s="213"/>
    </row>
    <row r="801" spans="1:28" ht="15" hidden="1" thickBot="1" x14ac:dyDescent="0.25">
      <c r="A801" s="213"/>
      <c r="B801" s="217"/>
      <c r="C801" s="213"/>
      <c r="D801" s="217"/>
      <c r="E801" s="213"/>
      <c r="F801" s="213"/>
      <c r="G801" s="213"/>
      <c r="H801" s="215"/>
      <c r="I801" s="215"/>
      <c r="J801" s="213"/>
      <c r="K801" s="216"/>
      <c r="L801" s="213"/>
      <c r="M801" s="213"/>
      <c r="N801" s="213"/>
      <c r="O801" s="213"/>
      <c r="P801" s="213"/>
      <c r="Q801" s="213"/>
      <c r="R801" s="213"/>
      <c r="S801" s="213"/>
      <c r="T801" s="213"/>
      <c r="U801" s="213"/>
      <c r="V801" s="213"/>
      <c r="W801" s="213"/>
      <c r="X801" s="213"/>
      <c r="Y801" s="213"/>
      <c r="Z801" s="213"/>
      <c r="AA801" s="213"/>
      <c r="AB801" s="213"/>
    </row>
    <row r="802" spans="1:28" ht="15" hidden="1" thickBot="1" x14ac:dyDescent="0.25">
      <c r="A802" s="213"/>
      <c r="B802" s="217"/>
      <c r="C802" s="213"/>
      <c r="D802" s="217"/>
      <c r="E802" s="213"/>
      <c r="F802" s="213"/>
      <c r="G802" s="213"/>
      <c r="H802" s="215"/>
      <c r="I802" s="215"/>
      <c r="J802" s="213"/>
      <c r="K802" s="216"/>
      <c r="L802" s="213"/>
      <c r="M802" s="213"/>
      <c r="N802" s="213"/>
      <c r="O802" s="213"/>
      <c r="P802" s="213"/>
      <c r="Q802" s="213"/>
      <c r="R802" s="213"/>
      <c r="S802" s="213"/>
      <c r="T802" s="213"/>
      <c r="U802" s="213"/>
      <c r="V802" s="213"/>
      <c r="W802" s="213"/>
      <c r="X802" s="213"/>
      <c r="Y802" s="213"/>
      <c r="Z802" s="213"/>
      <c r="AA802" s="213"/>
      <c r="AB802" s="213"/>
    </row>
    <row r="803" spans="1:28" ht="15" hidden="1" thickBot="1" x14ac:dyDescent="0.25">
      <c r="A803" s="213"/>
      <c r="B803" s="217"/>
      <c r="C803" s="213"/>
      <c r="D803" s="217"/>
      <c r="E803" s="213"/>
      <c r="F803" s="213"/>
      <c r="G803" s="213"/>
      <c r="H803" s="215"/>
      <c r="I803" s="215"/>
      <c r="J803" s="213"/>
      <c r="K803" s="216"/>
      <c r="L803" s="213"/>
      <c r="M803" s="213"/>
      <c r="N803" s="213"/>
      <c r="O803" s="213"/>
      <c r="P803" s="213"/>
      <c r="Q803" s="213"/>
      <c r="R803" s="213"/>
      <c r="S803" s="213"/>
      <c r="T803" s="213"/>
      <c r="U803" s="213"/>
      <c r="V803" s="213"/>
      <c r="W803" s="213"/>
      <c r="X803" s="213"/>
      <c r="Y803" s="213"/>
      <c r="Z803" s="213"/>
      <c r="AA803" s="213"/>
      <c r="AB803" s="213"/>
    </row>
    <row r="804" spans="1:28" ht="15" hidden="1" thickBot="1" x14ac:dyDescent="0.25">
      <c r="A804" s="213"/>
      <c r="B804" s="217"/>
      <c r="C804" s="213"/>
      <c r="D804" s="217"/>
      <c r="E804" s="213"/>
      <c r="F804" s="213"/>
      <c r="G804" s="213"/>
      <c r="H804" s="215"/>
      <c r="I804" s="215"/>
      <c r="J804" s="213"/>
      <c r="K804" s="216"/>
      <c r="L804" s="213"/>
      <c r="M804" s="213"/>
      <c r="N804" s="213"/>
      <c r="O804" s="213"/>
      <c r="P804" s="213"/>
      <c r="Q804" s="213"/>
      <c r="R804" s="213"/>
      <c r="S804" s="213"/>
      <c r="T804" s="213"/>
      <c r="U804" s="213"/>
      <c r="V804" s="213"/>
      <c r="W804" s="213"/>
      <c r="X804" s="213"/>
      <c r="Y804" s="213"/>
      <c r="Z804" s="213"/>
      <c r="AA804" s="213"/>
      <c r="AB804" s="213"/>
    </row>
    <row r="805" spans="1:28" ht="15" hidden="1" thickBot="1" x14ac:dyDescent="0.25">
      <c r="A805" s="213"/>
      <c r="B805" s="217"/>
      <c r="C805" s="213"/>
      <c r="D805" s="217"/>
      <c r="E805" s="213"/>
      <c r="F805" s="213"/>
      <c r="G805" s="213"/>
      <c r="H805" s="215"/>
      <c r="I805" s="215"/>
      <c r="J805" s="213"/>
      <c r="K805" s="216"/>
      <c r="L805" s="213"/>
      <c r="M805" s="213"/>
      <c r="N805" s="213"/>
      <c r="O805" s="213"/>
      <c r="P805" s="213"/>
      <c r="Q805" s="213"/>
      <c r="R805" s="213"/>
      <c r="S805" s="213"/>
      <c r="T805" s="213"/>
      <c r="U805" s="213"/>
      <c r="V805" s="213"/>
      <c r="W805" s="213"/>
      <c r="X805" s="213"/>
      <c r="Y805" s="213"/>
      <c r="Z805" s="213"/>
      <c r="AA805" s="213"/>
      <c r="AB805" s="213"/>
    </row>
    <row r="806" spans="1:28" ht="15" hidden="1" thickBot="1" x14ac:dyDescent="0.25">
      <c r="A806" s="213"/>
      <c r="B806" s="217"/>
      <c r="C806" s="213"/>
      <c r="D806" s="217"/>
      <c r="E806" s="213"/>
      <c r="F806" s="213"/>
      <c r="G806" s="213"/>
      <c r="H806" s="215"/>
      <c r="I806" s="215"/>
      <c r="J806" s="213"/>
      <c r="K806" s="216"/>
      <c r="L806" s="213"/>
      <c r="M806" s="213"/>
      <c r="N806" s="213"/>
      <c r="O806" s="213"/>
      <c r="P806" s="213"/>
      <c r="Q806" s="213"/>
      <c r="R806" s="213"/>
      <c r="S806" s="213"/>
      <c r="T806" s="213"/>
      <c r="U806" s="213"/>
      <c r="V806" s="213"/>
      <c r="W806" s="213"/>
      <c r="X806" s="213"/>
      <c r="Y806" s="213"/>
      <c r="Z806" s="213"/>
      <c r="AA806" s="213"/>
      <c r="AB806" s="213"/>
    </row>
    <row r="807" spans="1:28" ht="15" hidden="1" thickBot="1" x14ac:dyDescent="0.25">
      <c r="A807" s="213"/>
      <c r="B807" s="217"/>
      <c r="C807" s="213"/>
      <c r="D807" s="217"/>
      <c r="E807" s="213"/>
      <c r="F807" s="213"/>
      <c r="G807" s="213"/>
      <c r="H807" s="215"/>
      <c r="I807" s="215"/>
      <c r="J807" s="213"/>
      <c r="K807" s="216"/>
      <c r="L807" s="213"/>
      <c r="M807" s="213"/>
      <c r="N807" s="213"/>
      <c r="O807" s="213"/>
      <c r="P807" s="213"/>
      <c r="Q807" s="213"/>
      <c r="R807" s="213"/>
      <c r="S807" s="213"/>
      <c r="T807" s="213"/>
      <c r="U807" s="213"/>
      <c r="V807" s="213"/>
      <c r="W807" s="213"/>
      <c r="X807" s="213"/>
      <c r="Y807" s="213"/>
      <c r="Z807" s="213"/>
      <c r="AA807" s="213"/>
      <c r="AB807" s="213"/>
    </row>
    <row r="808" spans="1:28" ht="15" hidden="1" thickBot="1" x14ac:dyDescent="0.25">
      <c r="A808" s="213"/>
      <c r="B808" s="217"/>
      <c r="C808" s="213"/>
      <c r="D808" s="217"/>
      <c r="E808" s="213"/>
      <c r="F808" s="213"/>
      <c r="G808" s="213"/>
      <c r="H808" s="215"/>
      <c r="I808" s="215"/>
      <c r="J808" s="213"/>
      <c r="K808" s="216"/>
      <c r="L808" s="213"/>
      <c r="M808" s="213"/>
      <c r="N808" s="213"/>
      <c r="O808" s="213"/>
      <c r="P808" s="213"/>
      <c r="Q808" s="213"/>
      <c r="R808" s="213"/>
      <c r="S808" s="213"/>
      <c r="T808" s="213"/>
      <c r="U808" s="213"/>
      <c r="V808" s="213"/>
      <c r="W808" s="213"/>
      <c r="X808" s="213"/>
      <c r="Y808" s="213"/>
      <c r="Z808" s="213"/>
      <c r="AA808" s="213"/>
      <c r="AB808" s="213"/>
    </row>
    <row r="809" spans="1:28" ht="15" hidden="1" thickBot="1" x14ac:dyDescent="0.25">
      <c r="A809" s="213"/>
      <c r="B809" s="217"/>
      <c r="C809" s="213"/>
      <c r="D809" s="217"/>
      <c r="E809" s="213"/>
      <c r="F809" s="213"/>
      <c r="G809" s="213"/>
      <c r="H809" s="215"/>
      <c r="I809" s="215"/>
      <c r="J809" s="213"/>
      <c r="K809" s="216"/>
      <c r="L809" s="213"/>
      <c r="M809" s="213"/>
      <c r="N809" s="213"/>
      <c r="O809" s="213"/>
      <c r="P809" s="213"/>
      <c r="Q809" s="213"/>
      <c r="R809" s="213"/>
      <c r="S809" s="213"/>
      <c r="T809" s="213"/>
      <c r="U809" s="213"/>
      <c r="V809" s="213"/>
      <c r="W809" s="213"/>
      <c r="X809" s="213"/>
      <c r="Y809" s="213"/>
      <c r="Z809" s="213"/>
      <c r="AA809" s="213"/>
      <c r="AB809" s="213"/>
    </row>
    <row r="810" spans="1:28" ht="15" hidden="1" thickBot="1" x14ac:dyDescent="0.25">
      <c r="A810" s="213"/>
      <c r="B810" s="217"/>
      <c r="C810" s="213"/>
      <c r="D810" s="217"/>
      <c r="E810" s="213"/>
      <c r="F810" s="213"/>
      <c r="G810" s="213"/>
      <c r="H810" s="215"/>
      <c r="I810" s="215"/>
      <c r="J810" s="213"/>
      <c r="K810" s="216"/>
      <c r="L810" s="213"/>
      <c r="M810" s="213"/>
      <c r="N810" s="213"/>
      <c r="O810" s="213"/>
      <c r="P810" s="213"/>
      <c r="Q810" s="213"/>
      <c r="R810" s="213"/>
      <c r="S810" s="213"/>
      <c r="T810" s="213"/>
      <c r="U810" s="213"/>
      <c r="V810" s="213"/>
      <c r="W810" s="213"/>
      <c r="X810" s="213"/>
      <c r="Y810" s="213"/>
      <c r="Z810" s="213"/>
      <c r="AA810" s="213"/>
      <c r="AB810" s="213"/>
    </row>
    <row r="811" spans="1:28" ht="15" hidden="1" thickBot="1" x14ac:dyDescent="0.25">
      <c r="A811" s="213"/>
      <c r="B811" s="217"/>
      <c r="C811" s="213"/>
      <c r="D811" s="217"/>
      <c r="E811" s="213"/>
      <c r="F811" s="213"/>
      <c r="G811" s="213"/>
      <c r="H811" s="215"/>
      <c r="I811" s="215"/>
      <c r="J811" s="213"/>
      <c r="K811" s="216"/>
      <c r="L811" s="213"/>
      <c r="M811" s="213"/>
      <c r="N811" s="213"/>
      <c r="O811" s="213"/>
      <c r="P811" s="213"/>
      <c r="Q811" s="213"/>
      <c r="R811" s="213"/>
      <c r="S811" s="213"/>
      <c r="T811" s="213"/>
      <c r="U811" s="213"/>
      <c r="V811" s="213"/>
      <c r="W811" s="213"/>
      <c r="X811" s="213"/>
      <c r="Y811" s="213"/>
      <c r="Z811" s="213"/>
      <c r="AA811" s="213"/>
      <c r="AB811" s="213"/>
    </row>
    <row r="812" spans="1:28" ht="15" hidden="1" thickBot="1" x14ac:dyDescent="0.25">
      <c r="A812" s="213"/>
      <c r="B812" s="217"/>
      <c r="C812" s="213"/>
      <c r="D812" s="217"/>
      <c r="E812" s="213"/>
      <c r="F812" s="213"/>
      <c r="G812" s="213"/>
      <c r="H812" s="215"/>
      <c r="I812" s="215"/>
      <c r="J812" s="213"/>
      <c r="K812" s="216"/>
      <c r="L812" s="213"/>
      <c r="M812" s="213"/>
      <c r="N812" s="213"/>
      <c r="O812" s="213"/>
      <c r="P812" s="213"/>
      <c r="Q812" s="213"/>
      <c r="R812" s="213"/>
      <c r="S812" s="213"/>
      <c r="T812" s="213"/>
      <c r="U812" s="213"/>
      <c r="V812" s="213"/>
      <c r="W812" s="213"/>
      <c r="X812" s="213"/>
      <c r="Y812" s="213"/>
      <c r="Z812" s="213"/>
      <c r="AA812" s="213"/>
      <c r="AB812" s="213"/>
    </row>
    <row r="813" spans="1:28" ht="15" hidden="1" thickBot="1" x14ac:dyDescent="0.25">
      <c r="A813" s="213"/>
      <c r="B813" s="217"/>
      <c r="C813" s="213"/>
      <c r="D813" s="217"/>
      <c r="E813" s="213"/>
      <c r="F813" s="213"/>
      <c r="G813" s="213"/>
      <c r="H813" s="215"/>
      <c r="I813" s="215"/>
      <c r="J813" s="213"/>
      <c r="K813" s="216"/>
      <c r="L813" s="213"/>
      <c r="M813" s="213"/>
      <c r="N813" s="213"/>
      <c r="O813" s="213"/>
      <c r="P813" s="213"/>
      <c r="Q813" s="213"/>
      <c r="R813" s="213"/>
      <c r="S813" s="213"/>
      <c r="T813" s="213"/>
      <c r="U813" s="213"/>
      <c r="V813" s="213"/>
      <c r="W813" s="213"/>
      <c r="X813" s="213"/>
      <c r="Y813" s="213"/>
      <c r="Z813" s="213"/>
      <c r="AA813" s="213"/>
      <c r="AB813" s="213"/>
    </row>
    <row r="814" spans="1:28" ht="15" hidden="1" thickBot="1" x14ac:dyDescent="0.25">
      <c r="A814" s="213"/>
      <c r="B814" s="217"/>
      <c r="C814" s="213"/>
      <c r="D814" s="217"/>
      <c r="E814" s="213"/>
      <c r="F814" s="213"/>
      <c r="G814" s="213"/>
      <c r="H814" s="215"/>
      <c r="I814" s="215"/>
      <c r="J814" s="213"/>
      <c r="K814" s="216"/>
      <c r="L814" s="213"/>
      <c r="M814" s="213"/>
      <c r="N814" s="213"/>
      <c r="O814" s="213"/>
      <c r="P814" s="213"/>
      <c r="Q814" s="213"/>
      <c r="R814" s="213"/>
      <c r="S814" s="213"/>
      <c r="T814" s="213"/>
      <c r="U814" s="213"/>
      <c r="V814" s="213"/>
      <c r="W814" s="213"/>
      <c r="X814" s="213"/>
      <c r="Y814" s="213"/>
      <c r="Z814" s="213"/>
      <c r="AA814" s="213"/>
      <c r="AB814" s="213"/>
    </row>
    <row r="815" spans="1:28" ht="15" hidden="1" thickBot="1" x14ac:dyDescent="0.25">
      <c r="A815" s="213"/>
      <c r="B815" s="217"/>
      <c r="C815" s="213"/>
      <c r="D815" s="217"/>
      <c r="E815" s="213"/>
      <c r="F815" s="213"/>
      <c r="G815" s="213"/>
      <c r="H815" s="215"/>
      <c r="I815" s="215"/>
      <c r="J815" s="213"/>
      <c r="K815" s="216"/>
      <c r="L815" s="213"/>
      <c r="M815" s="213"/>
      <c r="N815" s="213"/>
      <c r="O815" s="213"/>
      <c r="P815" s="213"/>
      <c r="Q815" s="213"/>
      <c r="R815" s="213"/>
      <c r="S815" s="213"/>
      <c r="T815" s="213"/>
      <c r="U815" s="213"/>
      <c r="V815" s="213"/>
      <c r="W815" s="213"/>
      <c r="X815" s="213"/>
      <c r="Y815" s="213"/>
      <c r="Z815" s="213"/>
      <c r="AA815" s="213"/>
      <c r="AB815" s="213"/>
    </row>
    <row r="816" spans="1:28" ht="15" hidden="1" thickBot="1" x14ac:dyDescent="0.25">
      <c r="A816" s="213"/>
      <c r="B816" s="217"/>
      <c r="C816" s="213"/>
      <c r="D816" s="217"/>
      <c r="E816" s="213"/>
      <c r="F816" s="213"/>
      <c r="G816" s="213"/>
      <c r="H816" s="215"/>
      <c r="I816" s="215"/>
      <c r="J816" s="213"/>
      <c r="K816" s="216"/>
      <c r="L816" s="213"/>
      <c r="M816" s="213"/>
      <c r="N816" s="213"/>
      <c r="O816" s="213"/>
      <c r="P816" s="213"/>
      <c r="Q816" s="213"/>
      <c r="R816" s="213"/>
      <c r="S816" s="213"/>
      <c r="T816" s="213"/>
      <c r="U816" s="213"/>
      <c r="V816" s="213"/>
      <c r="W816" s="213"/>
      <c r="X816" s="213"/>
      <c r="Y816" s="213"/>
      <c r="Z816" s="213"/>
      <c r="AA816" s="213"/>
      <c r="AB816" s="213"/>
    </row>
    <row r="817" spans="1:28" ht="15" hidden="1" thickBot="1" x14ac:dyDescent="0.25">
      <c r="A817" s="213"/>
      <c r="B817" s="217"/>
      <c r="C817" s="213"/>
      <c r="D817" s="217"/>
      <c r="E817" s="213"/>
      <c r="F817" s="213"/>
      <c r="G817" s="213"/>
      <c r="H817" s="215"/>
      <c r="I817" s="215"/>
      <c r="J817" s="213"/>
      <c r="K817" s="216"/>
      <c r="L817" s="213"/>
      <c r="M817" s="213"/>
      <c r="N817" s="213"/>
      <c r="O817" s="213"/>
      <c r="P817" s="213"/>
      <c r="Q817" s="213"/>
      <c r="R817" s="213"/>
      <c r="S817" s="213"/>
      <c r="T817" s="213"/>
      <c r="U817" s="213"/>
      <c r="V817" s="213"/>
      <c r="W817" s="213"/>
      <c r="X817" s="213"/>
      <c r="Y817" s="213"/>
      <c r="Z817" s="213"/>
      <c r="AA817" s="213"/>
      <c r="AB817" s="213"/>
    </row>
    <row r="818" spans="1:28" ht="15" hidden="1" thickBot="1" x14ac:dyDescent="0.25">
      <c r="A818" s="213"/>
      <c r="B818" s="217"/>
      <c r="C818" s="213"/>
      <c r="D818" s="217"/>
      <c r="E818" s="213"/>
      <c r="F818" s="213"/>
      <c r="G818" s="213"/>
      <c r="H818" s="215"/>
      <c r="I818" s="215"/>
      <c r="J818" s="213"/>
      <c r="K818" s="216"/>
      <c r="L818" s="213"/>
      <c r="M818" s="213"/>
      <c r="N818" s="213"/>
      <c r="O818" s="213"/>
      <c r="P818" s="213"/>
      <c r="Q818" s="213"/>
      <c r="R818" s="213"/>
      <c r="S818" s="213"/>
      <c r="T818" s="213"/>
      <c r="U818" s="213"/>
      <c r="V818" s="213"/>
      <c r="W818" s="213"/>
      <c r="X818" s="213"/>
      <c r="Y818" s="213"/>
      <c r="Z818" s="213"/>
      <c r="AA818" s="213"/>
      <c r="AB818" s="213"/>
    </row>
    <row r="819" spans="1:28" ht="15" hidden="1" thickBot="1" x14ac:dyDescent="0.25">
      <c r="A819" s="213"/>
      <c r="B819" s="217"/>
      <c r="C819" s="213"/>
      <c r="D819" s="217"/>
      <c r="E819" s="213"/>
      <c r="F819" s="213"/>
      <c r="G819" s="213"/>
      <c r="H819" s="215"/>
      <c r="I819" s="215"/>
      <c r="J819" s="213"/>
      <c r="K819" s="216"/>
      <c r="L819" s="213"/>
      <c r="M819" s="213"/>
      <c r="N819" s="213"/>
      <c r="O819" s="213"/>
      <c r="P819" s="213"/>
      <c r="Q819" s="213"/>
      <c r="R819" s="213"/>
      <c r="S819" s="213"/>
      <c r="T819" s="213"/>
      <c r="U819" s="213"/>
      <c r="V819" s="213"/>
      <c r="W819" s="213"/>
      <c r="X819" s="213"/>
      <c r="Y819" s="213"/>
      <c r="Z819" s="213"/>
      <c r="AA819" s="213"/>
      <c r="AB819" s="213"/>
    </row>
    <row r="820" spans="1:28" ht="15" hidden="1" thickBot="1" x14ac:dyDescent="0.25">
      <c r="A820" s="213"/>
      <c r="B820" s="217"/>
      <c r="C820" s="213"/>
      <c r="D820" s="217"/>
      <c r="E820" s="213"/>
      <c r="F820" s="213"/>
      <c r="G820" s="213"/>
      <c r="H820" s="215"/>
      <c r="I820" s="215"/>
      <c r="J820" s="213"/>
      <c r="K820" s="216"/>
      <c r="L820" s="213"/>
      <c r="M820" s="213"/>
      <c r="N820" s="213"/>
      <c r="O820" s="213"/>
      <c r="P820" s="213"/>
      <c r="Q820" s="213"/>
      <c r="R820" s="213"/>
      <c r="S820" s="213"/>
      <c r="T820" s="213"/>
      <c r="U820" s="213"/>
      <c r="V820" s="213"/>
      <c r="W820" s="213"/>
      <c r="X820" s="213"/>
      <c r="Y820" s="213"/>
      <c r="Z820" s="213"/>
      <c r="AA820" s="213"/>
      <c r="AB820" s="213"/>
    </row>
    <row r="821" spans="1:28" ht="15" hidden="1" thickBot="1" x14ac:dyDescent="0.25">
      <c r="A821" s="213"/>
      <c r="B821" s="217"/>
      <c r="C821" s="213"/>
      <c r="D821" s="217"/>
      <c r="E821" s="213"/>
      <c r="F821" s="213"/>
      <c r="G821" s="213"/>
      <c r="H821" s="215"/>
      <c r="I821" s="215"/>
      <c r="J821" s="213"/>
      <c r="K821" s="216"/>
      <c r="L821" s="213"/>
      <c r="M821" s="213"/>
      <c r="N821" s="213"/>
      <c r="O821" s="213"/>
      <c r="P821" s="213"/>
      <c r="Q821" s="213"/>
      <c r="R821" s="213"/>
      <c r="S821" s="213"/>
      <c r="T821" s="213"/>
      <c r="U821" s="213"/>
      <c r="V821" s="213"/>
      <c r="W821" s="213"/>
      <c r="X821" s="213"/>
      <c r="Y821" s="213"/>
      <c r="Z821" s="213"/>
      <c r="AA821" s="213"/>
      <c r="AB821" s="213"/>
    </row>
    <row r="822" spans="1:28" ht="15" hidden="1" thickBot="1" x14ac:dyDescent="0.25">
      <c r="A822" s="213"/>
      <c r="B822" s="217"/>
      <c r="C822" s="213"/>
      <c r="D822" s="217"/>
      <c r="E822" s="213"/>
      <c r="F822" s="213"/>
      <c r="G822" s="213"/>
      <c r="H822" s="215"/>
      <c r="I822" s="215"/>
      <c r="J822" s="213"/>
      <c r="K822" s="216"/>
      <c r="L822" s="213"/>
      <c r="M822" s="213"/>
      <c r="N822" s="213"/>
      <c r="O822" s="213"/>
      <c r="P822" s="213"/>
      <c r="Q822" s="213"/>
      <c r="R822" s="213"/>
      <c r="S822" s="213"/>
      <c r="T822" s="213"/>
      <c r="U822" s="213"/>
      <c r="V822" s="213"/>
      <c r="W822" s="213"/>
      <c r="X822" s="213"/>
      <c r="Y822" s="213"/>
      <c r="Z822" s="213"/>
      <c r="AA822" s="213"/>
      <c r="AB822" s="213"/>
    </row>
    <row r="823" spans="1:28" ht="15" hidden="1" thickBot="1" x14ac:dyDescent="0.25">
      <c r="A823" s="213"/>
      <c r="B823" s="217"/>
      <c r="C823" s="213"/>
      <c r="D823" s="217"/>
      <c r="E823" s="213"/>
      <c r="F823" s="213"/>
      <c r="G823" s="213"/>
      <c r="H823" s="215"/>
      <c r="I823" s="215"/>
      <c r="J823" s="213"/>
      <c r="K823" s="216"/>
      <c r="L823" s="213"/>
      <c r="M823" s="213"/>
      <c r="N823" s="213"/>
      <c r="O823" s="213"/>
      <c r="P823" s="213"/>
      <c r="Q823" s="213"/>
      <c r="R823" s="213"/>
      <c r="S823" s="213"/>
      <c r="T823" s="213"/>
      <c r="U823" s="213"/>
      <c r="V823" s="213"/>
      <c r="W823" s="213"/>
      <c r="X823" s="213"/>
      <c r="Y823" s="213"/>
      <c r="Z823" s="213"/>
      <c r="AA823" s="213"/>
      <c r="AB823" s="213"/>
    </row>
    <row r="824" spans="1:28" ht="15" hidden="1" thickBot="1" x14ac:dyDescent="0.25">
      <c r="A824" s="213"/>
      <c r="B824" s="217"/>
      <c r="C824" s="213"/>
      <c r="D824" s="217"/>
      <c r="E824" s="213"/>
      <c r="F824" s="213"/>
      <c r="G824" s="213"/>
      <c r="H824" s="215"/>
      <c r="I824" s="215"/>
      <c r="J824" s="213"/>
      <c r="K824" s="216"/>
      <c r="L824" s="213"/>
      <c r="M824" s="213"/>
      <c r="N824" s="213"/>
      <c r="O824" s="213"/>
      <c r="P824" s="213"/>
      <c r="Q824" s="213"/>
      <c r="R824" s="213"/>
      <c r="S824" s="213"/>
      <c r="T824" s="213"/>
      <c r="U824" s="213"/>
      <c r="V824" s="213"/>
      <c r="W824" s="213"/>
      <c r="X824" s="213"/>
      <c r="Y824" s="213"/>
      <c r="Z824" s="213"/>
      <c r="AA824" s="213"/>
      <c r="AB824" s="213"/>
    </row>
    <row r="825" spans="1:28" ht="15" hidden="1" thickBot="1" x14ac:dyDescent="0.25">
      <c r="A825" s="213"/>
      <c r="B825" s="217"/>
      <c r="C825" s="213"/>
      <c r="D825" s="217"/>
      <c r="E825" s="213"/>
      <c r="F825" s="213"/>
      <c r="G825" s="213"/>
      <c r="H825" s="215"/>
      <c r="I825" s="215"/>
      <c r="J825" s="213"/>
      <c r="K825" s="216"/>
      <c r="L825" s="213"/>
      <c r="M825" s="213"/>
      <c r="N825" s="213"/>
      <c r="O825" s="213"/>
      <c r="P825" s="213"/>
      <c r="Q825" s="213"/>
      <c r="R825" s="213"/>
      <c r="S825" s="213"/>
      <c r="T825" s="213"/>
      <c r="U825" s="213"/>
      <c r="V825" s="213"/>
      <c r="W825" s="213"/>
      <c r="X825" s="213"/>
      <c r="Y825" s="213"/>
      <c r="Z825" s="213"/>
      <c r="AA825" s="213"/>
      <c r="AB825" s="213"/>
    </row>
    <row r="826" spans="1:28" ht="15" hidden="1" thickBot="1" x14ac:dyDescent="0.25">
      <c r="A826" s="213"/>
      <c r="B826" s="217"/>
      <c r="C826" s="213"/>
      <c r="D826" s="217"/>
      <c r="E826" s="213"/>
      <c r="F826" s="213"/>
      <c r="G826" s="213"/>
      <c r="H826" s="215"/>
      <c r="I826" s="215"/>
      <c r="J826" s="213"/>
      <c r="K826" s="216"/>
      <c r="L826" s="213"/>
      <c r="M826" s="213"/>
      <c r="N826" s="213"/>
      <c r="O826" s="213"/>
      <c r="P826" s="213"/>
      <c r="Q826" s="213"/>
      <c r="R826" s="213"/>
      <c r="S826" s="213"/>
      <c r="T826" s="213"/>
      <c r="U826" s="213"/>
      <c r="V826" s="213"/>
      <c r="W826" s="213"/>
      <c r="X826" s="213"/>
      <c r="Y826" s="213"/>
      <c r="Z826" s="213"/>
      <c r="AA826" s="213"/>
      <c r="AB826" s="213"/>
    </row>
    <row r="827" spans="1:28" ht="15" hidden="1" thickBot="1" x14ac:dyDescent="0.25">
      <c r="A827" s="213"/>
      <c r="B827" s="217"/>
      <c r="C827" s="213"/>
      <c r="D827" s="217"/>
      <c r="E827" s="213"/>
      <c r="F827" s="213"/>
      <c r="G827" s="213"/>
      <c r="H827" s="215"/>
      <c r="I827" s="215"/>
      <c r="J827" s="213"/>
      <c r="K827" s="216"/>
      <c r="L827" s="213"/>
      <c r="M827" s="213"/>
      <c r="N827" s="213"/>
      <c r="O827" s="213"/>
      <c r="P827" s="213"/>
      <c r="Q827" s="213"/>
      <c r="R827" s="213"/>
      <c r="S827" s="213"/>
      <c r="T827" s="213"/>
      <c r="U827" s="213"/>
      <c r="V827" s="213"/>
      <c r="W827" s="213"/>
      <c r="X827" s="213"/>
      <c r="Y827" s="213"/>
      <c r="Z827" s="213"/>
      <c r="AA827" s="213"/>
      <c r="AB827" s="213"/>
    </row>
    <row r="828" spans="1:28" ht="15" hidden="1" thickBot="1" x14ac:dyDescent="0.25">
      <c r="A828" s="213"/>
      <c r="B828" s="217"/>
      <c r="C828" s="213"/>
      <c r="D828" s="217"/>
      <c r="E828" s="213"/>
      <c r="F828" s="213"/>
      <c r="G828" s="213"/>
      <c r="H828" s="215"/>
      <c r="I828" s="215"/>
      <c r="J828" s="213"/>
      <c r="K828" s="216"/>
      <c r="L828" s="213"/>
      <c r="M828" s="213"/>
      <c r="N828" s="213"/>
      <c r="O828" s="213"/>
      <c r="P828" s="213"/>
      <c r="Q828" s="213"/>
      <c r="R828" s="213"/>
      <c r="S828" s="213"/>
      <c r="T828" s="213"/>
      <c r="U828" s="213"/>
      <c r="V828" s="213"/>
      <c r="W828" s="213"/>
      <c r="X828" s="213"/>
      <c r="Y828" s="213"/>
      <c r="Z828" s="213"/>
      <c r="AA828" s="213"/>
      <c r="AB828" s="213"/>
    </row>
    <row r="829" spans="1:28" ht="15" hidden="1" thickBot="1" x14ac:dyDescent="0.25">
      <c r="A829" s="213"/>
      <c r="B829" s="217"/>
      <c r="C829" s="213"/>
      <c r="D829" s="217"/>
      <c r="E829" s="213"/>
      <c r="F829" s="213"/>
      <c r="G829" s="213"/>
      <c r="H829" s="215"/>
      <c r="I829" s="215"/>
      <c r="J829" s="213"/>
      <c r="K829" s="216"/>
      <c r="L829" s="213"/>
      <c r="M829" s="213"/>
      <c r="N829" s="213"/>
      <c r="O829" s="213"/>
      <c r="P829" s="213"/>
      <c r="Q829" s="213"/>
      <c r="R829" s="213"/>
      <c r="S829" s="213"/>
      <c r="T829" s="213"/>
      <c r="U829" s="213"/>
      <c r="V829" s="213"/>
      <c r="W829" s="213"/>
      <c r="X829" s="213"/>
      <c r="Y829" s="213"/>
      <c r="Z829" s="213"/>
      <c r="AA829" s="213"/>
      <c r="AB829" s="213"/>
    </row>
    <row r="830" spans="1:28" ht="15" hidden="1" thickBot="1" x14ac:dyDescent="0.25">
      <c r="A830" s="213"/>
      <c r="B830" s="217"/>
      <c r="C830" s="213"/>
      <c r="D830" s="217"/>
      <c r="E830" s="213"/>
      <c r="F830" s="213"/>
      <c r="G830" s="213"/>
      <c r="H830" s="215"/>
      <c r="I830" s="215"/>
      <c r="J830" s="213"/>
      <c r="K830" s="216"/>
      <c r="L830" s="213"/>
      <c r="M830" s="213"/>
      <c r="N830" s="213"/>
      <c r="O830" s="213"/>
      <c r="P830" s="213"/>
      <c r="Q830" s="213"/>
      <c r="R830" s="213"/>
      <c r="S830" s="213"/>
      <c r="T830" s="213"/>
      <c r="U830" s="213"/>
      <c r="V830" s="213"/>
      <c r="W830" s="213"/>
      <c r="X830" s="213"/>
      <c r="Y830" s="213"/>
      <c r="Z830" s="213"/>
      <c r="AA830" s="213"/>
      <c r="AB830" s="213"/>
    </row>
    <row r="831" spans="1:28" ht="15" hidden="1" thickBot="1" x14ac:dyDescent="0.25">
      <c r="A831" s="213"/>
      <c r="B831" s="217"/>
      <c r="C831" s="213"/>
      <c r="D831" s="217"/>
      <c r="E831" s="213"/>
      <c r="F831" s="213"/>
      <c r="G831" s="213"/>
      <c r="H831" s="215"/>
      <c r="I831" s="215"/>
      <c r="J831" s="213"/>
      <c r="K831" s="216"/>
      <c r="L831" s="213"/>
      <c r="M831" s="213"/>
      <c r="N831" s="213"/>
      <c r="O831" s="213"/>
      <c r="P831" s="213"/>
      <c r="Q831" s="213"/>
      <c r="R831" s="213"/>
      <c r="S831" s="213"/>
      <c r="T831" s="213"/>
      <c r="U831" s="213"/>
      <c r="V831" s="213"/>
      <c r="W831" s="213"/>
      <c r="X831" s="213"/>
      <c r="Y831" s="213"/>
      <c r="Z831" s="213"/>
      <c r="AA831" s="213"/>
      <c r="AB831" s="213"/>
    </row>
    <row r="832" spans="1:28" ht="15" hidden="1" thickBot="1" x14ac:dyDescent="0.25">
      <c r="A832" s="213"/>
      <c r="B832" s="217"/>
      <c r="C832" s="213"/>
      <c r="D832" s="217"/>
      <c r="E832" s="213"/>
      <c r="F832" s="213"/>
      <c r="G832" s="213"/>
      <c r="H832" s="215"/>
      <c r="I832" s="215"/>
      <c r="J832" s="213"/>
      <c r="K832" s="216"/>
      <c r="L832" s="213"/>
      <c r="M832" s="213"/>
      <c r="N832" s="213"/>
      <c r="O832" s="213"/>
      <c r="P832" s="213"/>
      <c r="Q832" s="213"/>
      <c r="R832" s="213"/>
      <c r="S832" s="213"/>
      <c r="T832" s="213"/>
      <c r="U832" s="213"/>
      <c r="V832" s="213"/>
      <c r="W832" s="213"/>
      <c r="X832" s="213"/>
      <c r="Y832" s="213"/>
      <c r="Z832" s="213"/>
      <c r="AA832" s="213"/>
      <c r="AB832" s="213"/>
    </row>
    <row r="833" spans="1:28" ht="15" hidden="1" thickBot="1" x14ac:dyDescent="0.25">
      <c r="A833" s="213"/>
      <c r="B833" s="217"/>
      <c r="C833" s="213"/>
      <c r="D833" s="217"/>
      <c r="E833" s="213"/>
      <c r="F833" s="213"/>
      <c r="G833" s="213"/>
      <c r="H833" s="215"/>
      <c r="I833" s="215"/>
      <c r="J833" s="213"/>
      <c r="K833" s="216"/>
      <c r="L833" s="213"/>
      <c r="M833" s="213"/>
      <c r="N833" s="213"/>
      <c r="O833" s="213"/>
      <c r="P833" s="213"/>
      <c r="Q833" s="213"/>
      <c r="R833" s="213"/>
      <c r="S833" s="213"/>
      <c r="T833" s="213"/>
      <c r="U833" s="213"/>
      <c r="V833" s="213"/>
      <c r="W833" s="213"/>
      <c r="X833" s="213"/>
      <c r="Y833" s="213"/>
      <c r="Z833" s="213"/>
      <c r="AA833" s="213"/>
      <c r="AB833" s="213"/>
    </row>
    <row r="834" spans="1:28" ht="15" hidden="1" thickBot="1" x14ac:dyDescent="0.25">
      <c r="A834" s="213"/>
      <c r="B834" s="217"/>
      <c r="C834" s="213"/>
      <c r="D834" s="217"/>
      <c r="E834" s="213"/>
      <c r="F834" s="213"/>
      <c r="G834" s="213"/>
      <c r="H834" s="215"/>
      <c r="I834" s="215"/>
      <c r="J834" s="213"/>
      <c r="K834" s="216"/>
      <c r="L834" s="213"/>
      <c r="M834" s="213"/>
      <c r="N834" s="213"/>
      <c r="O834" s="213"/>
      <c r="P834" s="213"/>
      <c r="Q834" s="213"/>
      <c r="R834" s="213"/>
      <c r="S834" s="213"/>
      <c r="T834" s="213"/>
      <c r="U834" s="213"/>
      <c r="V834" s="213"/>
      <c r="W834" s="213"/>
      <c r="X834" s="213"/>
      <c r="Y834" s="213"/>
      <c r="Z834" s="213"/>
      <c r="AA834" s="213"/>
      <c r="AB834" s="213"/>
    </row>
    <row r="835" spans="1:28" ht="15" hidden="1" thickBot="1" x14ac:dyDescent="0.25">
      <c r="A835" s="213"/>
      <c r="B835" s="217"/>
      <c r="C835" s="213"/>
      <c r="D835" s="217"/>
      <c r="E835" s="213"/>
      <c r="F835" s="213"/>
      <c r="G835" s="213"/>
      <c r="H835" s="215"/>
      <c r="I835" s="215"/>
      <c r="J835" s="213"/>
      <c r="K835" s="216"/>
      <c r="L835" s="213"/>
      <c r="M835" s="213"/>
      <c r="N835" s="213"/>
      <c r="O835" s="213"/>
      <c r="P835" s="213"/>
      <c r="Q835" s="213"/>
      <c r="R835" s="213"/>
      <c r="S835" s="213"/>
      <c r="T835" s="213"/>
      <c r="U835" s="213"/>
      <c r="V835" s="213"/>
      <c r="W835" s="213"/>
      <c r="X835" s="213"/>
      <c r="Y835" s="213"/>
      <c r="Z835" s="213"/>
      <c r="AA835" s="213"/>
      <c r="AB835" s="213"/>
    </row>
    <row r="836" spans="1:28" ht="15" hidden="1" thickBot="1" x14ac:dyDescent="0.25">
      <c r="A836" s="213"/>
      <c r="B836" s="217"/>
      <c r="C836" s="213"/>
      <c r="D836" s="217"/>
      <c r="E836" s="213"/>
      <c r="F836" s="213"/>
      <c r="G836" s="213"/>
      <c r="H836" s="215"/>
      <c r="I836" s="215"/>
      <c r="J836" s="213"/>
      <c r="K836" s="216"/>
      <c r="L836" s="213"/>
      <c r="M836" s="213"/>
      <c r="N836" s="213"/>
      <c r="O836" s="213"/>
      <c r="P836" s="213"/>
      <c r="Q836" s="213"/>
      <c r="R836" s="213"/>
      <c r="S836" s="213"/>
      <c r="T836" s="213"/>
      <c r="U836" s="213"/>
      <c r="V836" s="213"/>
      <c r="W836" s="213"/>
      <c r="X836" s="213"/>
      <c r="Y836" s="213"/>
      <c r="Z836" s="213"/>
      <c r="AA836" s="213"/>
      <c r="AB836" s="213"/>
    </row>
    <row r="837" spans="1:28" ht="15" hidden="1" thickBot="1" x14ac:dyDescent="0.25">
      <c r="A837" s="213"/>
      <c r="B837" s="217"/>
      <c r="C837" s="213"/>
      <c r="D837" s="217"/>
      <c r="E837" s="213"/>
      <c r="F837" s="213"/>
      <c r="G837" s="213"/>
      <c r="H837" s="215"/>
      <c r="I837" s="215"/>
      <c r="J837" s="213"/>
      <c r="K837" s="216"/>
      <c r="L837" s="213"/>
      <c r="M837" s="213"/>
      <c r="N837" s="213"/>
      <c r="O837" s="213"/>
      <c r="P837" s="213"/>
      <c r="Q837" s="213"/>
      <c r="R837" s="213"/>
      <c r="S837" s="213"/>
      <c r="T837" s="213"/>
      <c r="U837" s="213"/>
      <c r="V837" s="213"/>
      <c r="W837" s="213"/>
      <c r="X837" s="213"/>
      <c r="Y837" s="213"/>
      <c r="Z837" s="213"/>
      <c r="AA837" s="213"/>
      <c r="AB837" s="213"/>
    </row>
    <row r="838" spans="1:28" ht="15" hidden="1" thickBot="1" x14ac:dyDescent="0.25">
      <c r="A838" s="213"/>
      <c r="B838" s="217"/>
      <c r="C838" s="213"/>
      <c r="D838" s="217"/>
      <c r="E838" s="213"/>
      <c r="F838" s="213"/>
      <c r="G838" s="213"/>
      <c r="H838" s="215"/>
      <c r="I838" s="215"/>
      <c r="J838" s="213"/>
      <c r="K838" s="216"/>
      <c r="L838" s="213"/>
      <c r="M838" s="213"/>
      <c r="N838" s="213"/>
      <c r="O838" s="213"/>
      <c r="P838" s="213"/>
      <c r="Q838" s="213"/>
      <c r="R838" s="213"/>
      <c r="S838" s="213"/>
      <c r="T838" s="213"/>
      <c r="U838" s="213"/>
      <c r="V838" s="213"/>
      <c r="W838" s="213"/>
      <c r="X838" s="213"/>
      <c r="Y838" s="213"/>
      <c r="Z838" s="213"/>
      <c r="AA838" s="213"/>
      <c r="AB838" s="213"/>
    </row>
    <row r="839" spans="1:28" ht="15" hidden="1" thickBot="1" x14ac:dyDescent="0.25">
      <c r="A839" s="213"/>
      <c r="B839" s="217"/>
      <c r="C839" s="213"/>
      <c r="D839" s="217"/>
      <c r="E839" s="213"/>
      <c r="F839" s="213"/>
      <c r="G839" s="213"/>
      <c r="H839" s="215"/>
      <c r="I839" s="215"/>
      <c r="J839" s="213"/>
      <c r="K839" s="216"/>
      <c r="L839" s="213"/>
      <c r="M839" s="213"/>
      <c r="N839" s="213"/>
      <c r="O839" s="213"/>
      <c r="P839" s="213"/>
      <c r="Q839" s="213"/>
      <c r="R839" s="213"/>
      <c r="S839" s="213"/>
      <c r="T839" s="213"/>
      <c r="U839" s="213"/>
      <c r="V839" s="213"/>
      <c r="W839" s="213"/>
      <c r="X839" s="213"/>
      <c r="Y839" s="213"/>
      <c r="Z839" s="213"/>
      <c r="AA839" s="213"/>
      <c r="AB839" s="213"/>
    </row>
    <row r="840" spans="1:28" ht="15" hidden="1" thickBot="1" x14ac:dyDescent="0.25">
      <c r="A840" s="213"/>
      <c r="B840" s="217"/>
      <c r="C840" s="213"/>
      <c r="D840" s="217"/>
      <c r="E840" s="213"/>
      <c r="F840" s="213"/>
      <c r="G840" s="213"/>
      <c r="H840" s="215"/>
      <c r="I840" s="215"/>
      <c r="J840" s="213"/>
      <c r="K840" s="216"/>
      <c r="L840" s="213"/>
      <c r="M840" s="213"/>
      <c r="N840" s="213"/>
      <c r="O840" s="213"/>
      <c r="P840" s="213"/>
      <c r="Q840" s="213"/>
      <c r="R840" s="213"/>
      <c r="S840" s="213"/>
      <c r="T840" s="213"/>
      <c r="U840" s="213"/>
      <c r="V840" s="213"/>
      <c r="W840" s="213"/>
      <c r="X840" s="213"/>
      <c r="Y840" s="213"/>
      <c r="Z840" s="213"/>
      <c r="AA840" s="213"/>
      <c r="AB840" s="213"/>
    </row>
    <row r="841" spans="1:28" ht="15" hidden="1" thickBot="1" x14ac:dyDescent="0.25">
      <c r="A841" s="213"/>
      <c r="B841" s="217"/>
      <c r="C841" s="213"/>
      <c r="D841" s="217"/>
      <c r="E841" s="213"/>
      <c r="F841" s="213"/>
      <c r="G841" s="213"/>
      <c r="H841" s="215"/>
      <c r="I841" s="215"/>
      <c r="J841" s="213"/>
      <c r="K841" s="216"/>
      <c r="L841" s="213"/>
      <c r="M841" s="213"/>
      <c r="N841" s="213"/>
      <c r="O841" s="213"/>
      <c r="P841" s="213"/>
      <c r="Q841" s="213"/>
      <c r="R841" s="213"/>
      <c r="S841" s="213"/>
      <c r="T841" s="213"/>
      <c r="U841" s="213"/>
      <c r="V841" s="213"/>
      <c r="W841" s="213"/>
      <c r="X841" s="213"/>
      <c r="Y841" s="213"/>
      <c r="Z841" s="213"/>
      <c r="AA841" s="213"/>
      <c r="AB841" s="213"/>
    </row>
    <row r="842" spans="1:28" ht="15" hidden="1" thickBot="1" x14ac:dyDescent="0.25">
      <c r="A842" s="213"/>
      <c r="B842" s="217"/>
      <c r="C842" s="213"/>
      <c r="D842" s="217"/>
      <c r="E842" s="213"/>
      <c r="F842" s="213"/>
      <c r="G842" s="213"/>
      <c r="H842" s="215"/>
      <c r="I842" s="215"/>
      <c r="J842" s="213"/>
      <c r="K842" s="216"/>
      <c r="L842" s="213"/>
      <c r="M842" s="213"/>
      <c r="N842" s="213"/>
      <c r="O842" s="213"/>
      <c r="P842" s="213"/>
      <c r="Q842" s="213"/>
      <c r="R842" s="213"/>
      <c r="S842" s="213"/>
      <c r="T842" s="213"/>
      <c r="U842" s="213"/>
      <c r="V842" s="213"/>
      <c r="W842" s="213"/>
      <c r="X842" s="213"/>
      <c r="Y842" s="213"/>
      <c r="Z842" s="213"/>
      <c r="AA842" s="213"/>
      <c r="AB842" s="213"/>
    </row>
    <row r="843" spans="1:28" ht="15" hidden="1" thickBot="1" x14ac:dyDescent="0.25">
      <c r="A843" s="213"/>
      <c r="B843" s="217"/>
      <c r="C843" s="213"/>
      <c r="D843" s="217"/>
      <c r="E843" s="213"/>
      <c r="F843" s="213"/>
      <c r="G843" s="213"/>
      <c r="H843" s="215"/>
      <c r="I843" s="215"/>
      <c r="J843" s="213"/>
      <c r="K843" s="216"/>
      <c r="L843" s="213"/>
      <c r="M843" s="213"/>
      <c r="N843" s="213"/>
      <c r="O843" s="213"/>
      <c r="P843" s="213"/>
      <c r="Q843" s="213"/>
      <c r="R843" s="213"/>
      <c r="S843" s="213"/>
      <c r="T843" s="213"/>
      <c r="U843" s="213"/>
      <c r="V843" s="213"/>
      <c r="W843" s="213"/>
      <c r="X843" s="213"/>
      <c r="Y843" s="213"/>
      <c r="Z843" s="213"/>
      <c r="AA843" s="213"/>
      <c r="AB843" s="213"/>
    </row>
    <row r="844" spans="1:28" ht="15" hidden="1" thickBot="1" x14ac:dyDescent="0.25">
      <c r="A844" s="213"/>
      <c r="B844" s="217"/>
      <c r="C844" s="213"/>
      <c r="D844" s="217"/>
      <c r="E844" s="213"/>
      <c r="F844" s="213"/>
      <c r="G844" s="213"/>
      <c r="H844" s="215"/>
      <c r="I844" s="215"/>
      <c r="J844" s="213"/>
      <c r="K844" s="216"/>
      <c r="L844" s="213"/>
      <c r="M844" s="213"/>
      <c r="N844" s="213"/>
      <c r="O844" s="213"/>
      <c r="P844" s="213"/>
      <c r="Q844" s="213"/>
      <c r="R844" s="213"/>
      <c r="S844" s="213"/>
      <c r="T844" s="213"/>
      <c r="U844" s="213"/>
      <c r="V844" s="213"/>
      <c r="W844" s="213"/>
      <c r="X844" s="213"/>
      <c r="Y844" s="213"/>
      <c r="Z844" s="213"/>
      <c r="AA844" s="213"/>
      <c r="AB844" s="213"/>
    </row>
    <row r="845" spans="1:28" ht="15" hidden="1" thickBot="1" x14ac:dyDescent="0.25">
      <c r="A845" s="213"/>
      <c r="B845" s="217"/>
      <c r="C845" s="213"/>
      <c r="D845" s="217"/>
      <c r="E845" s="213"/>
      <c r="F845" s="213"/>
      <c r="G845" s="213"/>
      <c r="H845" s="215"/>
      <c r="I845" s="215"/>
      <c r="J845" s="213"/>
      <c r="K845" s="216"/>
      <c r="L845" s="213"/>
      <c r="M845" s="213"/>
      <c r="N845" s="213"/>
      <c r="O845" s="213"/>
      <c r="P845" s="213"/>
      <c r="Q845" s="213"/>
      <c r="R845" s="213"/>
      <c r="S845" s="213"/>
      <c r="T845" s="213"/>
      <c r="U845" s="213"/>
      <c r="V845" s="213"/>
      <c r="W845" s="213"/>
      <c r="X845" s="213"/>
      <c r="Y845" s="213"/>
      <c r="Z845" s="213"/>
      <c r="AA845" s="213"/>
      <c r="AB845" s="213"/>
    </row>
    <row r="846" spans="1:28" ht="15" hidden="1" thickBot="1" x14ac:dyDescent="0.25">
      <c r="A846" s="213"/>
      <c r="B846" s="217"/>
      <c r="C846" s="213"/>
      <c r="D846" s="217"/>
      <c r="E846" s="213"/>
      <c r="F846" s="213"/>
      <c r="G846" s="213"/>
      <c r="H846" s="215"/>
      <c r="I846" s="215"/>
      <c r="J846" s="213"/>
      <c r="K846" s="216"/>
      <c r="L846" s="213"/>
      <c r="M846" s="213"/>
      <c r="N846" s="213"/>
      <c r="O846" s="213"/>
      <c r="P846" s="213"/>
      <c r="Q846" s="213"/>
      <c r="R846" s="213"/>
      <c r="S846" s="213"/>
      <c r="T846" s="213"/>
      <c r="U846" s="213"/>
      <c r="V846" s="213"/>
      <c r="W846" s="213"/>
      <c r="X846" s="213"/>
      <c r="Y846" s="213"/>
      <c r="Z846" s="213"/>
      <c r="AA846" s="213"/>
      <c r="AB846" s="213"/>
    </row>
    <row r="847" spans="1:28" ht="15" hidden="1" thickBot="1" x14ac:dyDescent="0.25">
      <c r="A847" s="213"/>
      <c r="B847" s="217"/>
      <c r="C847" s="213"/>
      <c r="D847" s="217"/>
      <c r="E847" s="213"/>
      <c r="F847" s="213"/>
      <c r="G847" s="213"/>
      <c r="H847" s="215"/>
      <c r="I847" s="215"/>
      <c r="J847" s="213"/>
      <c r="K847" s="216"/>
      <c r="L847" s="213"/>
      <c r="M847" s="213"/>
      <c r="N847" s="213"/>
      <c r="O847" s="213"/>
      <c r="P847" s="213"/>
      <c r="Q847" s="213"/>
      <c r="R847" s="213"/>
      <c r="S847" s="213"/>
      <c r="T847" s="213"/>
      <c r="U847" s="213"/>
      <c r="V847" s="213"/>
      <c r="W847" s="213"/>
      <c r="X847" s="213"/>
      <c r="Y847" s="213"/>
      <c r="Z847" s="213"/>
      <c r="AA847" s="213"/>
      <c r="AB847" s="213"/>
    </row>
    <row r="848" spans="1:28" ht="15" hidden="1" thickBot="1" x14ac:dyDescent="0.25">
      <c r="A848" s="213"/>
      <c r="B848" s="217"/>
      <c r="C848" s="213"/>
      <c r="D848" s="217"/>
      <c r="E848" s="213"/>
      <c r="F848" s="213"/>
      <c r="G848" s="213"/>
      <c r="H848" s="215"/>
      <c r="I848" s="215"/>
      <c r="J848" s="213"/>
      <c r="K848" s="216"/>
      <c r="L848" s="213"/>
      <c r="M848" s="213"/>
      <c r="N848" s="213"/>
      <c r="O848" s="213"/>
      <c r="P848" s="213"/>
      <c r="Q848" s="213"/>
      <c r="R848" s="213"/>
      <c r="S848" s="213"/>
      <c r="T848" s="213"/>
      <c r="U848" s="213"/>
      <c r="V848" s="213"/>
      <c r="W848" s="213"/>
      <c r="X848" s="213"/>
      <c r="Y848" s="213"/>
      <c r="Z848" s="213"/>
      <c r="AA848" s="213"/>
      <c r="AB848" s="213"/>
    </row>
    <row r="849" spans="1:28" ht="15" hidden="1" thickBot="1" x14ac:dyDescent="0.25">
      <c r="A849" s="213"/>
      <c r="B849" s="217"/>
      <c r="C849" s="213"/>
      <c r="D849" s="217"/>
      <c r="E849" s="213"/>
      <c r="F849" s="213"/>
      <c r="G849" s="213"/>
      <c r="H849" s="215"/>
      <c r="I849" s="215"/>
      <c r="J849" s="213"/>
      <c r="K849" s="216"/>
      <c r="L849" s="213"/>
      <c r="M849" s="213"/>
      <c r="N849" s="213"/>
      <c r="O849" s="213"/>
      <c r="P849" s="213"/>
      <c r="Q849" s="213"/>
      <c r="R849" s="213"/>
      <c r="S849" s="213"/>
      <c r="T849" s="213"/>
      <c r="U849" s="213"/>
      <c r="V849" s="213"/>
      <c r="W849" s="213"/>
      <c r="X849" s="213"/>
      <c r="Y849" s="213"/>
      <c r="Z849" s="213"/>
      <c r="AA849" s="213"/>
      <c r="AB849" s="213"/>
    </row>
    <row r="850" spans="1:28" ht="15" hidden="1" thickBot="1" x14ac:dyDescent="0.25">
      <c r="A850" s="213"/>
      <c r="B850" s="217"/>
      <c r="C850" s="213"/>
      <c r="D850" s="217"/>
      <c r="E850" s="213"/>
      <c r="F850" s="213"/>
      <c r="G850" s="213"/>
      <c r="H850" s="215"/>
      <c r="I850" s="215"/>
      <c r="J850" s="213"/>
      <c r="K850" s="216"/>
      <c r="L850" s="213"/>
      <c r="M850" s="213"/>
      <c r="N850" s="213"/>
      <c r="O850" s="213"/>
      <c r="P850" s="213"/>
      <c r="Q850" s="213"/>
      <c r="R850" s="213"/>
      <c r="S850" s="213"/>
      <c r="T850" s="213"/>
      <c r="U850" s="213"/>
      <c r="V850" s="213"/>
      <c r="W850" s="213"/>
      <c r="X850" s="213"/>
      <c r="Y850" s="213"/>
      <c r="Z850" s="213"/>
      <c r="AA850" s="213"/>
      <c r="AB850" s="213"/>
    </row>
    <row r="851" spans="1:28" ht="15" hidden="1" thickBot="1" x14ac:dyDescent="0.25">
      <c r="A851" s="213"/>
      <c r="B851" s="217"/>
      <c r="C851" s="213"/>
      <c r="D851" s="217"/>
      <c r="E851" s="213"/>
      <c r="F851" s="213"/>
      <c r="G851" s="213"/>
      <c r="H851" s="215"/>
      <c r="I851" s="215"/>
      <c r="J851" s="213"/>
      <c r="K851" s="216"/>
      <c r="L851" s="213"/>
      <c r="M851" s="213"/>
      <c r="N851" s="213"/>
      <c r="O851" s="213"/>
      <c r="P851" s="213"/>
      <c r="Q851" s="213"/>
      <c r="R851" s="213"/>
      <c r="S851" s="213"/>
      <c r="T851" s="213"/>
      <c r="U851" s="213"/>
      <c r="V851" s="213"/>
      <c r="W851" s="213"/>
      <c r="X851" s="213"/>
      <c r="Y851" s="213"/>
      <c r="Z851" s="213"/>
      <c r="AA851" s="213"/>
      <c r="AB851" s="213"/>
    </row>
    <row r="852" spans="1:28" ht="15" hidden="1" thickBot="1" x14ac:dyDescent="0.25">
      <c r="A852" s="213"/>
      <c r="B852" s="217"/>
      <c r="C852" s="213"/>
      <c r="D852" s="217"/>
      <c r="E852" s="213"/>
      <c r="F852" s="213"/>
      <c r="G852" s="213"/>
      <c r="H852" s="215"/>
      <c r="I852" s="215"/>
      <c r="J852" s="213"/>
      <c r="K852" s="216"/>
      <c r="L852" s="213"/>
      <c r="M852" s="213"/>
      <c r="N852" s="213"/>
      <c r="O852" s="213"/>
      <c r="P852" s="213"/>
      <c r="Q852" s="213"/>
      <c r="R852" s="213"/>
      <c r="S852" s="213"/>
      <c r="T852" s="213"/>
      <c r="U852" s="213"/>
      <c r="V852" s="213"/>
      <c r="W852" s="213"/>
      <c r="X852" s="213"/>
      <c r="Y852" s="213"/>
      <c r="Z852" s="213"/>
      <c r="AA852" s="213"/>
      <c r="AB852" s="213"/>
    </row>
    <row r="853" spans="1:28" ht="15" hidden="1" thickBot="1" x14ac:dyDescent="0.25">
      <c r="A853" s="213"/>
      <c r="B853" s="217"/>
      <c r="C853" s="213"/>
      <c r="D853" s="217"/>
      <c r="E853" s="213"/>
      <c r="F853" s="213"/>
      <c r="G853" s="213"/>
      <c r="H853" s="215"/>
      <c r="I853" s="215"/>
      <c r="J853" s="213"/>
      <c r="K853" s="216"/>
      <c r="L853" s="213"/>
      <c r="M853" s="213"/>
      <c r="N853" s="213"/>
      <c r="O853" s="213"/>
      <c r="P853" s="213"/>
      <c r="Q853" s="213"/>
      <c r="R853" s="213"/>
      <c r="S853" s="213"/>
      <c r="T853" s="213"/>
      <c r="U853" s="213"/>
      <c r="V853" s="213"/>
      <c r="W853" s="213"/>
      <c r="X853" s="213"/>
      <c r="Y853" s="213"/>
      <c r="Z853" s="213"/>
      <c r="AA853" s="213"/>
      <c r="AB853" s="213"/>
    </row>
    <row r="854" spans="1:28" ht="15" hidden="1" thickBot="1" x14ac:dyDescent="0.25">
      <c r="A854" s="213"/>
      <c r="B854" s="217"/>
      <c r="C854" s="213"/>
      <c r="D854" s="217"/>
      <c r="E854" s="213"/>
      <c r="F854" s="213"/>
      <c r="G854" s="213"/>
      <c r="H854" s="215"/>
      <c r="I854" s="215"/>
      <c r="J854" s="213"/>
      <c r="K854" s="216"/>
      <c r="L854" s="213"/>
      <c r="M854" s="213"/>
      <c r="N854" s="213"/>
      <c r="O854" s="213"/>
      <c r="P854" s="213"/>
      <c r="Q854" s="213"/>
      <c r="R854" s="213"/>
      <c r="S854" s="213"/>
      <c r="T854" s="213"/>
      <c r="U854" s="213"/>
      <c r="V854" s="213"/>
      <c r="W854" s="213"/>
      <c r="X854" s="213"/>
      <c r="Y854" s="213"/>
      <c r="Z854" s="213"/>
      <c r="AA854" s="213"/>
      <c r="AB854" s="213"/>
    </row>
    <row r="855" spans="1:28" ht="15" hidden="1" thickBot="1" x14ac:dyDescent="0.25">
      <c r="A855" s="213"/>
      <c r="B855" s="217"/>
      <c r="C855" s="213"/>
      <c r="D855" s="217"/>
      <c r="E855" s="213"/>
      <c r="F855" s="213"/>
      <c r="G855" s="213"/>
      <c r="H855" s="215"/>
      <c r="I855" s="215"/>
      <c r="J855" s="213"/>
      <c r="K855" s="216"/>
      <c r="L855" s="213"/>
      <c r="M855" s="213"/>
      <c r="N855" s="213"/>
      <c r="O855" s="213"/>
      <c r="P855" s="213"/>
      <c r="Q855" s="213"/>
      <c r="R855" s="213"/>
      <c r="S855" s="213"/>
      <c r="T855" s="213"/>
      <c r="U855" s="213"/>
      <c r="V855" s="213"/>
      <c r="W855" s="213"/>
      <c r="X855" s="213"/>
      <c r="Y855" s="213"/>
      <c r="Z855" s="213"/>
      <c r="AA855" s="213"/>
      <c r="AB855" s="213"/>
    </row>
    <row r="856" spans="1:28" ht="15" hidden="1" thickBot="1" x14ac:dyDescent="0.25">
      <c r="A856" s="213"/>
      <c r="B856" s="217"/>
      <c r="C856" s="213"/>
      <c r="D856" s="217"/>
      <c r="E856" s="213"/>
      <c r="F856" s="213"/>
      <c r="G856" s="213"/>
      <c r="H856" s="215"/>
      <c r="I856" s="215"/>
      <c r="J856" s="213"/>
      <c r="K856" s="216"/>
      <c r="L856" s="213"/>
      <c r="M856" s="213"/>
      <c r="N856" s="213"/>
      <c r="O856" s="213"/>
      <c r="P856" s="213"/>
      <c r="Q856" s="213"/>
      <c r="R856" s="213"/>
      <c r="S856" s="213"/>
      <c r="T856" s="213"/>
      <c r="U856" s="213"/>
      <c r="V856" s="213"/>
      <c r="W856" s="213"/>
      <c r="X856" s="213"/>
      <c r="Y856" s="213"/>
      <c r="Z856" s="213"/>
      <c r="AA856" s="213"/>
      <c r="AB856" s="213"/>
    </row>
    <row r="857" spans="1:28" ht="15" hidden="1" thickBot="1" x14ac:dyDescent="0.25">
      <c r="A857" s="213"/>
      <c r="B857" s="217"/>
      <c r="C857" s="213"/>
      <c r="D857" s="217"/>
      <c r="E857" s="213"/>
      <c r="F857" s="213"/>
      <c r="G857" s="213"/>
      <c r="H857" s="215"/>
      <c r="I857" s="215"/>
      <c r="J857" s="213"/>
      <c r="K857" s="216"/>
      <c r="L857" s="213"/>
      <c r="M857" s="213"/>
      <c r="N857" s="213"/>
      <c r="O857" s="213"/>
      <c r="P857" s="213"/>
      <c r="Q857" s="213"/>
      <c r="R857" s="213"/>
      <c r="S857" s="213"/>
      <c r="T857" s="213"/>
      <c r="U857" s="213"/>
      <c r="V857" s="213"/>
      <c r="W857" s="213"/>
      <c r="X857" s="213"/>
      <c r="Y857" s="213"/>
      <c r="Z857" s="213"/>
      <c r="AA857" s="213"/>
      <c r="AB857" s="213"/>
    </row>
    <row r="858" spans="1:28" ht="15" hidden="1" thickBot="1" x14ac:dyDescent="0.25">
      <c r="A858" s="213"/>
      <c r="B858" s="217"/>
      <c r="C858" s="213"/>
      <c r="D858" s="217"/>
      <c r="E858" s="213"/>
      <c r="F858" s="213"/>
      <c r="G858" s="213"/>
      <c r="H858" s="215"/>
      <c r="I858" s="215"/>
      <c r="J858" s="213"/>
      <c r="K858" s="216"/>
      <c r="L858" s="213"/>
      <c r="M858" s="213"/>
      <c r="N858" s="213"/>
      <c r="O858" s="213"/>
      <c r="P858" s="213"/>
      <c r="Q858" s="213"/>
      <c r="R858" s="213"/>
      <c r="S858" s="213"/>
      <c r="T858" s="213"/>
      <c r="U858" s="213"/>
      <c r="V858" s="213"/>
      <c r="W858" s="213"/>
      <c r="X858" s="213"/>
      <c r="Y858" s="213"/>
      <c r="Z858" s="213"/>
      <c r="AA858" s="213"/>
      <c r="AB858" s="213"/>
    </row>
    <row r="859" spans="1:28" ht="15" hidden="1" thickBot="1" x14ac:dyDescent="0.25">
      <c r="A859" s="213"/>
      <c r="B859" s="217"/>
      <c r="C859" s="213"/>
      <c r="D859" s="217"/>
      <c r="E859" s="213"/>
      <c r="F859" s="213"/>
      <c r="G859" s="213"/>
      <c r="H859" s="215"/>
      <c r="I859" s="215"/>
      <c r="J859" s="213"/>
      <c r="K859" s="216"/>
      <c r="L859" s="213"/>
      <c r="M859" s="213"/>
      <c r="N859" s="213"/>
      <c r="O859" s="213"/>
      <c r="P859" s="213"/>
      <c r="Q859" s="213"/>
      <c r="R859" s="213"/>
      <c r="S859" s="213"/>
      <c r="T859" s="213"/>
      <c r="U859" s="213"/>
      <c r="V859" s="213"/>
      <c r="W859" s="213"/>
      <c r="X859" s="213"/>
      <c r="Y859" s="213"/>
      <c r="Z859" s="213"/>
      <c r="AA859" s="213"/>
      <c r="AB859" s="213"/>
    </row>
    <row r="860" spans="1:28" ht="15" hidden="1" thickBot="1" x14ac:dyDescent="0.25">
      <c r="A860" s="213"/>
      <c r="B860" s="217"/>
      <c r="C860" s="213"/>
      <c r="D860" s="217"/>
      <c r="E860" s="213"/>
      <c r="F860" s="213"/>
      <c r="G860" s="213"/>
      <c r="H860" s="215"/>
      <c r="I860" s="215"/>
      <c r="J860" s="213"/>
      <c r="K860" s="216"/>
      <c r="L860" s="213"/>
      <c r="M860" s="213"/>
      <c r="N860" s="213"/>
      <c r="O860" s="213"/>
      <c r="P860" s="213"/>
      <c r="Q860" s="213"/>
      <c r="R860" s="213"/>
      <c r="S860" s="213"/>
      <c r="T860" s="213"/>
      <c r="U860" s="213"/>
      <c r="V860" s="213"/>
      <c r="W860" s="213"/>
      <c r="X860" s="213"/>
      <c r="Y860" s="213"/>
      <c r="Z860" s="213"/>
      <c r="AA860" s="213"/>
      <c r="AB860" s="213"/>
    </row>
    <row r="861" spans="1:28" ht="15" hidden="1" thickBot="1" x14ac:dyDescent="0.25">
      <c r="A861" s="213"/>
      <c r="B861" s="217"/>
      <c r="C861" s="213"/>
      <c r="D861" s="217"/>
      <c r="E861" s="213"/>
      <c r="F861" s="213"/>
      <c r="G861" s="213"/>
      <c r="H861" s="215"/>
      <c r="I861" s="215"/>
      <c r="J861" s="213"/>
      <c r="K861" s="216"/>
      <c r="L861" s="213"/>
      <c r="M861" s="213"/>
      <c r="N861" s="213"/>
      <c r="O861" s="213"/>
      <c r="P861" s="213"/>
      <c r="Q861" s="213"/>
      <c r="R861" s="213"/>
      <c r="S861" s="213"/>
      <c r="T861" s="213"/>
      <c r="U861" s="213"/>
      <c r="V861" s="213"/>
      <c r="W861" s="213"/>
      <c r="X861" s="213"/>
      <c r="Y861" s="213"/>
      <c r="Z861" s="213"/>
      <c r="AA861" s="213"/>
      <c r="AB861" s="213"/>
    </row>
    <row r="862" spans="1:28" ht="15" hidden="1" thickBot="1" x14ac:dyDescent="0.25">
      <c r="A862" s="213"/>
      <c r="B862" s="217"/>
      <c r="C862" s="213"/>
      <c r="D862" s="217"/>
      <c r="E862" s="213"/>
      <c r="F862" s="213"/>
      <c r="G862" s="213"/>
      <c r="H862" s="215"/>
      <c r="I862" s="215"/>
      <c r="J862" s="213"/>
      <c r="K862" s="216"/>
      <c r="L862" s="213"/>
      <c r="M862" s="213"/>
      <c r="N862" s="213"/>
      <c r="O862" s="213"/>
      <c r="P862" s="213"/>
      <c r="Q862" s="213"/>
      <c r="R862" s="213"/>
      <c r="S862" s="213"/>
      <c r="T862" s="213"/>
      <c r="U862" s="213"/>
      <c r="V862" s="213"/>
      <c r="W862" s="213"/>
      <c r="X862" s="213"/>
      <c r="Y862" s="213"/>
      <c r="Z862" s="213"/>
      <c r="AA862" s="213"/>
      <c r="AB862" s="213"/>
    </row>
    <row r="863" spans="1:28" ht="15" hidden="1" thickBot="1" x14ac:dyDescent="0.25">
      <c r="A863" s="213"/>
      <c r="B863" s="217"/>
      <c r="C863" s="213"/>
      <c r="D863" s="217"/>
      <c r="E863" s="213"/>
      <c r="F863" s="213"/>
      <c r="G863" s="213"/>
      <c r="H863" s="215"/>
      <c r="I863" s="215"/>
      <c r="J863" s="213"/>
      <c r="K863" s="216"/>
      <c r="L863" s="213"/>
      <c r="M863" s="213"/>
      <c r="N863" s="213"/>
      <c r="O863" s="213"/>
      <c r="P863" s="213"/>
      <c r="Q863" s="213"/>
      <c r="R863" s="213"/>
      <c r="S863" s="213"/>
      <c r="T863" s="213"/>
      <c r="U863" s="213"/>
      <c r="V863" s="213"/>
      <c r="W863" s="213"/>
      <c r="X863" s="213"/>
      <c r="Y863" s="213"/>
      <c r="Z863" s="213"/>
      <c r="AA863" s="213"/>
      <c r="AB863" s="213"/>
    </row>
    <row r="864" spans="1:28" ht="15" hidden="1" thickBot="1" x14ac:dyDescent="0.25">
      <c r="A864" s="213"/>
      <c r="B864" s="217"/>
      <c r="C864" s="213"/>
      <c r="D864" s="217"/>
      <c r="E864" s="213"/>
      <c r="F864" s="213"/>
      <c r="G864" s="213"/>
      <c r="H864" s="215"/>
      <c r="I864" s="215"/>
      <c r="J864" s="213"/>
      <c r="K864" s="216"/>
      <c r="L864" s="213"/>
      <c r="M864" s="213"/>
      <c r="N864" s="213"/>
      <c r="O864" s="213"/>
      <c r="P864" s="213"/>
      <c r="Q864" s="213"/>
      <c r="R864" s="213"/>
      <c r="S864" s="213"/>
      <c r="T864" s="213"/>
      <c r="U864" s="213"/>
      <c r="V864" s="213"/>
      <c r="W864" s="213"/>
      <c r="X864" s="213"/>
      <c r="Y864" s="213"/>
      <c r="Z864" s="213"/>
      <c r="AA864" s="213"/>
      <c r="AB864" s="213"/>
    </row>
    <row r="865" spans="1:28" ht="15" hidden="1" thickBot="1" x14ac:dyDescent="0.25">
      <c r="A865" s="213"/>
      <c r="B865" s="217"/>
      <c r="C865" s="213"/>
      <c r="D865" s="217"/>
      <c r="E865" s="213"/>
      <c r="F865" s="213"/>
      <c r="G865" s="213"/>
      <c r="H865" s="215"/>
      <c r="I865" s="215"/>
      <c r="J865" s="213"/>
      <c r="K865" s="216"/>
      <c r="L865" s="213"/>
      <c r="M865" s="213"/>
      <c r="N865" s="213"/>
      <c r="O865" s="213"/>
      <c r="P865" s="213"/>
      <c r="Q865" s="213"/>
      <c r="R865" s="213"/>
      <c r="S865" s="213"/>
      <c r="T865" s="213"/>
      <c r="U865" s="213"/>
      <c r="V865" s="213"/>
      <c r="W865" s="213"/>
      <c r="X865" s="213"/>
      <c r="Y865" s="213"/>
      <c r="Z865" s="213"/>
      <c r="AA865" s="213"/>
      <c r="AB865" s="213"/>
    </row>
    <row r="866" spans="1:28" ht="15" hidden="1" thickBot="1" x14ac:dyDescent="0.25">
      <c r="A866" s="213"/>
      <c r="B866" s="217"/>
      <c r="C866" s="213"/>
      <c r="D866" s="217"/>
      <c r="E866" s="213"/>
      <c r="F866" s="213"/>
      <c r="G866" s="213"/>
      <c r="H866" s="215"/>
      <c r="I866" s="215"/>
      <c r="J866" s="213"/>
      <c r="K866" s="216"/>
      <c r="L866" s="213"/>
      <c r="M866" s="213"/>
      <c r="N866" s="213"/>
      <c r="O866" s="213"/>
      <c r="P866" s="213"/>
      <c r="Q866" s="213"/>
      <c r="R866" s="213"/>
      <c r="S866" s="213"/>
      <c r="T866" s="213"/>
      <c r="U866" s="213"/>
      <c r="V866" s="213"/>
      <c r="W866" s="213"/>
      <c r="X866" s="213"/>
      <c r="Y866" s="213"/>
      <c r="Z866" s="213"/>
      <c r="AA866" s="213"/>
      <c r="AB866" s="213"/>
    </row>
    <row r="867" spans="1:28" ht="15" hidden="1" thickBot="1" x14ac:dyDescent="0.25">
      <c r="A867" s="213"/>
      <c r="B867" s="217"/>
      <c r="C867" s="213"/>
      <c r="D867" s="217"/>
      <c r="E867" s="213"/>
      <c r="F867" s="213"/>
      <c r="G867" s="213"/>
      <c r="H867" s="215"/>
      <c r="I867" s="215"/>
      <c r="J867" s="213"/>
      <c r="K867" s="216"/>
      <c r="L867" s="213"/>
      <c r="M867" s="213"/>
      <c r="N867" s="213"/>
      <c r="O867" s="213"/>
      <c r="P867" s="213"/>
      <c r="Q867" s="213"/>
      <c r="R867" s="213"/>
      <c r="S867" s="213"/>
      <c r="T867" s="213"/>
      <c r="U867" s="213"/>
      <c r="V867" s="213"/>
      <c r="W867" s="213"/>
      <c r="X867" s="213"/>
      <c r="Y867" s="213"/>
      <c r="Z867" s="213"/>
      <c r="AA867" s="213"/>
      <c r="AB867" s="213"/>
    </row>
    <row r="868" spans="1:28" ht="15" hidden="1" thickBot="1" x14ac:dyDescent="0.25">
      <c r="A868" s="213"/>
      <c r="B868" s="217"/>
      <c r="C868" s="213"/>
      <c r="D868" s="217"/>
      <c r="E868" s="213"/>
      <c r="F868" s="213"/>
      <c r="G868" s="213"/>
      <c r="H868" s="215"/>
      <c r="I868" s="215"/>
      <c r="J868" s="213"/>
      <c r="K868" s="216"/>
      <c r="L868" s="213"/>
      <c r="M868" s="213"/>
      <c r="N868" s="213"/>
      <c r="O868" s="213"/>
      <c r="P868" s="213"/>
      <c r="Q868" s="213"/>
      <c r="R868" s="213"/>
      <c r="S868" s="213"/>
      <c r="T868" s="213"/>
      <c r="U868" s="213"/>
      <c r="V868" s="213"/>
      <c r="W868" s="213"/>
      <c r="X868" s="213"/>
      <c r="Y868" s="213"/>
      <c r="Z868" s="213"/>
      <c r="AA868" s="213"/>
      <c r="AB868" s="213"/>
    </row>
    <row r="869" spans="1:28" ht="15" hidden="1" thickBot="1" x14ac:dyDescent="0.25">
      <c r="A869" s="213"/>
      <c r="B869" s="217"/>
      <c r="C869" s="213"/>
      <c r="D869" s="217"/>
      <c r="E869" s="213"/>
      <c r="F869" s="213"/>
      <c r="G869" s="213"/>
      <c r="H869" s="215"/>
      <c r="I869" s="215"/>
      <c r="J869" s="213"/>
      <c r="K869" s="216"/>
      <c r="L869" s="213"/>
      <c r="M869" s="213"/>
      <c r="N869" s="213"/>
      <c r="O869" s="213"/>
      <c r="P869" s="213"/>
      <c r="Q869" s="213"/>
      <c r="R869" s="213"/>
      <c r="S869" s="213"/>
      <c r="T869" s="213"/>
      <c r="U869" s="213"/>
      <c r="V869" s="213"/>
      <c r="W869" s="213"/>
      <c r="X869" s="213"/>
      <c r="Y869" s="213"/>
      <c r="Z869" s="213"/>
      <c r="AA869" s="213"/>
      <c r="AB869" s="213"/>
    </row>
    <row r="870" spans="1:28" ht="15" hidden="1" thickBot="1" x14ac:dyDescent="0.25">
      <c r="A870" s="213"/>
      <c r="B870" s="217"/>
      <c r="C870" s="213"/>
      <c r="D870" s="217"/>
      <c r="E870" s="213"/>
      <c r="F870" s="213"/>
      <c r="G870" s="213"/>
      <c r="H870" s="215"/>
      <c r="I870" s="215"/>
      <c r="J870" s="213"/>
      <c r="K870" s="216"/>
      <c r="L870" s="213"/>
      <c r="M870" s="213"/>
      <c r="N870" s="213"/>
      <c r="O870" s="213"/>
      <c r="P870" s="213"/>
      <c r="Q870" s="213"/>
      <c r="R870" s="213"/>
      <c r="S870" s="213"/>
      <c r="T870" s="213"/>
      <c r="U870" s="213"/>
      <c r="V870" s="213"/>
      <c r="W870" s="213"/>
      <c r="X870" s="213"/>
      <c r="Y870" s="213"/>
      <c r="Z870" s="213"/>
      <c r="AA870" s="213"/>
      <c r="AB870" s="213"/>
    </row>
    <row r="871" spans="1:28" ht="15" hidden="1" thickBot="1" x14ac:dyDescent="0.25">
      <c r="A871" s="213"/>
      <c r="B871" s="217"/>
      <c r="C871" s="213"/>
      <c r="D871" s="217"/>
      <c r="E871" s="213"/>
      <c r="F871" s="213"/>
      <c r="G871" s="213"/>
      <c r="H871" s="215"/>
      <c r="I871" s="215"/>
      <c r="J871" s="213"/>
      <c r="K871" s="216"/>
      <c r="L871" s="213"/>
      <c r="M871" s="213"/>
      <c r="N871" s="213"/>
      <c r="O871" s="213"/>
      <c r="P871" s="213"/>
      <c r="Q871" s="213"/>
      <c r="R871" s="213"/>
      <c r="S871" s="213"/>
      <c r="T871" s="213"/>
      <c r="U871" s="213"/>
      <c r="V871" s="213"/>
      <c r="W871" s="213"/>
      <c r="X871" s="213"/>
      <c r="Y871" s="213"/>
      <c r="Z871" s="213"/>
      <c r="AA871" s="213"/>
      <c r="AB871" s="213"/>
    </row>
    <row r="872" spans="1:28" ht="15" hidden="1" thickBot="1" x14ac:dyDescent="0.25">
      <c r="A872" s="213"/>
      <c r="B872" s="217"/>
      <c r="C872" s="213"/>
      <c r="D872" s="217"/>
      <c r="E872" s="213"/>
      <c r="F872" s="213"/>
      <c r="G872" s="213"/>
      <c r="H872" s="215"/>
      <c r="I872" s="215"/>
      <c r="J872" s="213"/>
      <c r="K872" s="216"/>
      <c r="L872" s="213"/>
      <c r="M872" s="213"/>
      <c r="N872" s="213"/>
      <c r="O872" s="213"/>
      <c r="P872" s="213"/>
      <c r="Q872" s="213"/>
      <c r="R872" s="213"/>
      <c r="S872" s="213"/>
      <c r="T872" s="213"/>
      <c r="U872" s="213"/>
      <c r="V872" s="213"/>
      <c r="W872" s="213"/>
      <c r="X872" s="213"/>
      <c r="Y872" s="213"/>
      <c r="Z872" s="213"/>
      <c r="AA872" s="213"/>
      <c r="AB872" s="213"/>
    </row>
    <row r="873" spans="1:28" ht="15" hidden="1" thickBot="1" x14ac:dyDescent="0.25">
      <c r="A873" s="213"/>
      <c r="B873" s="217"/>
      <c r="C873" s="213"/>
      <c r="D873" s="217"/>
      <c r="E873" s="213"/>
      <c r="F873" s="213"/>
      <c r="G873" s="213"/>
      <c r="H873" s="215"/>
      <c r="I873" s="215"/>
      <c r="J873" s="213"/>
      <c r="K873" s="216"/>
      <c r="L873" s="213"/>
      <c r="M873" s="213"/>
      <c r="N873" s="213"/>
      <c r="O873" s="213"/>
      <c r="P873" s="213"/>
      <c r="Q873" s="213"/>
      <c r="R873" s="213"/>
      <c r="S873" s="213"/>
      <c r="T873" s="213"/>
      <c r="U873" s="213"/>
      <c r="V873" s="213"/>
      <c r="W873" s="213"/>
      <c r="X873" s="213"/>
      <c r="Y873" s="213"/>
      <c r="Z873" s="213"/>
      <c r="AA873" s="213"/>
      <c r="AB873" s="213"/>
    </row>
    <row r="874" spans="1:28" ht="15" hidden="1" thickBot="1" x14ac:dyDescent="0.25">
      <c r="A874" s="213"/>
      <c r="B874" s="217"/>
      <c r="C874" s="213"/>
      <c r="D874" s="217"/>
      <c r="E874" s="213"/>
      <c r="F874" s="213"/>
      <c r="G874" s="213"/>
      <c r="H874" s="215"/>
      <c r="I874" s="215"/>
      <c r="J874" s="213"/>
      <c r="K874" s="216"/>
      <c r="L874" s="213"/>
      <c r="M874" s="213"/>
      <c r="N874" s="213"/>
      <c r="O874" s="213"/>
      <c r="P874" s="213"/>
      <c r="Q874" s="213"/>
      <c r="R874" s="213"/>
      <c r="S874" s="213"/>
      <c r="T874" s="213"/>
      <c r="U874" s="213"/>
      <c r="V874" s="213"/>
      <c r="W874" s="213"/>
      <c r="X874" s="213"/>
      <c r="Y874" s="213"/>
      <c r="Z874" s="213"/>
      <c r="AA874" s="213"/>
      <c r="AB874" s="213"/>
    </row>
    <row r="875" spans="1:28" ht="15" hidden="1" thickBot="1" x14ac:dyDescent="0.25">
      <c r="A875" s="213"/>
      <c r="B875" s="217"/>
      <c r="C875" s="213"/>
      <c r="D875" s="217"/>
      <c r="E875" s="213"/>
      <c r="F875" s="213"/>
      <c r="G875" s="213"/>
      <c r="H875" s="215"/>
      <c r="I875" s="215"/>
      <c r="J875" s="213"/>
      <c r="K875" s="216"/>
      <c r="L875" s="213"/>
      <c r="M875" s="213"/>
      <c r="N875" s="213"/>
      <c r="O875" s="213"/>
      <c r="P875" s="213"/>
      <c r="Q875" s="213"/>
      <c r="R875" s="213"/>
      <c r="S875" s="213"/>
      <c r="T875" s="213"/>
      <c r="U875" s="213"/>
      <c r="V875" s="213"/>
      <c r="W875" s="213"/>
      <c r="X875" s="213"/>
      <c r="Y875" s="213"/>
      <c r="Z875" s="213"/>
      <c r="AA875" s="213"/>
      <c r="AB875" s="213"/>
    </row>
    <row r="876" spans="1:28" ht="15" hidden="1" thickBot="1" x14ac:dyDescent="0.25">
      <c r="A876" s="213"/>
      <c r="B876" s="217"/>
      <c r="C876" s="213"/>
      <c r="D876" s="217"/>
      <c r="E876" s="213"/>
      <c r="F876" s="213"/>
      <c r="G876" s="213"/>
      <c r="H876" s="215"/>
      <c r="I876" s="215"/>
      <c r="J876" s="213"/>
      <c r="K876" s="216"/>
      <c r="L876" s="213"/>
      <c r="M876" s="213"/>
      <c r="N876" s="213"/>
      <c r="O876" s="213"/>
      <c r="P876" s="213"/>
      <c r="Q876" s="213"/>
      <c r="R876" s="213"/>
      <c r="S876" s="213"/>
      <c r="T876" s="213"/>
      <c r="U876" s="213"/>
      <c r="V876" s="213"/>
      <c r="W876" s="213"/>
      <c r="X876" s="213"/>
      <c r="Y876" s="213"/>
      <c r="Z876" s="213"/>
      <c r="AA876" s="213"/>
      <c r="AB876" s="213"/>
    </row>
    <row r="877" spans="1:28" ht="15" hidden="1" thickBot="1" x14ac:dyDescent="0.25">
      <c r="A877" s="213"/>
      <c r="B877" s="217"/>
      <c r="C877" s="213"/>
      <c r="D877" s="217"/>
      <c r="E877" s="213"/>
      <c r="F877" s="213"/>
      <c r="G877" s="213"/>
      <c r="H877" s="215"/>
      <c r="I877" s="215"/>
      <c r="J877" s="213"/>
      <c r="K877" s="216"/>
      <c r="L877" s="213"/>
      <c r="M877" s="213"/>
      <c r="N877" s="213"/>
      <c r="O877" s="213"/>
      <c r="P877" s="213"/>
      <c r="Q877" s="213"/>
      <c r="R877" s="213"/>
      <c r="S877" s="213"/>
      <c r="T877" s="213"/>
      <c r="U877" s="213"/>
      <c r="V877" s="213"/>
      <c r="W877" s="213"/>
      <c r="X877" s="213"/>
      <c r="Y877" s="213"/>
      <c r="Z877" s="213"/>
      <c r="AA877" s="213"/>
      <c r="AB877" s="213"/>
    </row>
    <row r="878" spans="1:28" ht="15" hidden="1" thickBot="1" x14ac:dyDescent="0.25">
      <c r="A878" s="213"/>
      <c r="B878" s="217"/>
      <c r="C878" s="213"/>
      <c r="D878" s="217"/>
      <c r="E878" s="213"/>
      <c r="F878" s="213"/>
      <c r="G878" s="213"/>
      <c r="H878" s="215"/>
      <c r="I878" s="215"/>
      <c r="J878" s="213"/>
      <c r="K878" s="216"/>
      <c r="L878" s="213"/>
      <c r="M878" s="213"/>
      <c r="N878" s="213"/>
      <c r="O878" s="213"/>
      <c r="P878" s="213"/>
      <c r="Q878" s="213"/>
      <c r="R878" s="213"/>
      <c r="S878" s="213"/>
      <c r="T878" s="213"/>
      <c r="U878" s="213"/>
      <c r="V878" s="213"/>
      <c r="W878" s="213"/>
      <c r="X878" s="213"/>
      <c r="Y878" s="213"/>
      <c r="Z878" s="213"/>
      <c r="AA878" s="213"/>
      <c r="AB878" s="213"/>
    </row>
    <row r="879" spans="1:28" ht="15" hidden="1" thickBot="1" x14ac:dyDescent="0.25">
      <c r="A879" s="213"/>
      <c r="B879" s="217"/>
      <c r="C879" s="213"/>
      <c r="D879" s="217"/>
      <c r="E879" s="213"/>
      <c r="F879" s="213"/>
      <c r="G879" s="213"/>
      <c r="H879" s="215"/>
      <c r="I879" s="215"/>
      <c r="J879" s="213"/>
      <c r="K879" s="216"/>
      <c r="L879" s="213"/>
      <c r="M879" s="213"/>
      <c r="N879" s="213"/>
      <c r="O879" s="213"/>
      <c r="P879" s="213"/>
      <c r="Q879" s="213"/>
      <c r="R879" s="213"/>
      <c r="S879" s="213"/>
      <c r="T879" s="213"/>
      <c r="U879" s="213"/>
      <c r="V879" s="213"/>
      <c r="W879" s="213"/>
      <c r="X879" s="213"/>
      <c r="Y879" s="213"/>
      <c r="Z879" s="213"/>
      <c r="AA879" s="213"/>
      <c r="AB879" s="213"/>
    </row>
    <row r="880" spans="1:28" ht="15" hidden="1" thickBot="1" x14ac:dyDescent="0.25">
      <c r="A880" s="213"/>
      <c r="B880" s="217"/>
      <c r="C880" s="213"/>
      <c r="D880" s="217"/>
      <c r="E880" s="213"/>
      <c r="F880" s="213"/>
      <c r="G880" s="213"/>
      <c r="H880" s="215"/>
      <c r="I880" s="215"/>
      <c r="J880" s="213"/>
      <c r="K880" s="216"/>
      <c r="L880" s="213"/>
      <c r="M880" s="213"/>
      <c r="N880" s="213"/>
      <c r="O880" s="213"/>
      <c r="P880" s="213"/>
      <c r="Q880" s="213"/>
      <c r="R880" s="213"/>
      <c r="S880" s="213"/>
      <c r="T880" s="213"/>
      <c r="U880" s="213"/>
      <c r="V880" s="213"/>
      <c r="W880" s="213"/>
      <c r="X880" s="213"/>
      <c r="Y880" s="213"/>
      <c r="Z880" s="213"/>
      <c r="AA880" s="213"/>
      <c r="AB880" s="213"/>
    </row>
    <row r="881" spans="1:28" ht="15" hidden="1" thickBot="1" x14ac:dyDescent="0.25">
      <c r="A881" s="213"/>
      <c r="B881" s="217"/>
      <c r="C881" s="213"/>
      <c r="D881" s="217"/>
      <c r="E881" s="213"/>
      <c r="F881" s="213"/>
      <c r="G881" s="213"/>
      <c r="H881" s="215"/>
      <c r="I881" s="215"/>
      <c r="J881" s="213"/>
      <c r="K881" s="216"/>
      <c r="L881" s="213"/>
      <c r="M881" s="213"/>
      <c r="N881" s="213"/>
      <c r="O881" s="213"/>
      <c r="P881" s="213"/>
      <c r="Q881" s="213"/>
      <c r="R881" s="213"/>
      <c r="S881" s="213"/>
      <c r="T881" s="213"/>
      <c r="U881" s="213"/>
      <c r="V881" s="213"/>
      <c r="W881" s="213"/>
      <c r="X881" s="213"/>
      <c r="Y881" s="213"/>
      <c r="Z881" s="213"/>
      <c r="AA881" s="213"/>
      <c r="AB881" s="213"/>
    </row>
    <row r="882" spans="1:28" ht="15" hidden="1" thickBot="1" x14ac:dyDescent="0.25">
      <c r="A882" s="213"/>
      <c r="B882" s="217"/>
      <c r="C882" s="213"/>
      <c r="D882" s="217"/>
      <c r="E882" s="213"/>
      <c r="F882" s="213"/>
      <c r="G882" s="213"/>
      <c r="H882" s="215"/>
      <c r="I882" s="215"/>
      <c r="J882" s="213"/>
      <c r="K882" s="216"/>
      <c r="L882" s="213"/>
      <c r="M882" s="213"/>
      <c r="N882" s="213"/>
      <c r="O882" s="213"/>
      <c r="P882" s="213"/>
      <c r="Q882" s="213"/>
      <c r="R882" s="213"/>
      <c r="S882" s="213"/>
      <c r="T882" s="213"/>
      <c r="U882" s="213"/>
      <c r="V882" s="213"/>
      <c r="W882" s="213"/>
      <c r="X882" s="213"/>
      <c r="Y882" s="213"/>
      <c r="Z882" s="213"/>
      <c r="AA882" s="213"/>
      <c r="AB882" s="213"/>
    </row>
    <row r="883" spans="1:28" ht="15" hidden="1" thickBot="1" x14ac:dyDescent="0.25">
      <c r="A883" s="213"/>
      <c r="B883" s="217"/>
      <c r="C883" s="213"/>
      <c r="D883" s="217"/>
      <c r="E883" s="213"/>
      <c r="F883" s="213"/>
      <c r="G883" s="213"/>
      <c r="H883" s="215"/>
      <c r="I883" s="215"/>
      <c r="J883" s="213"/>
      <c r="K883" s="216"/>
      <c r="L883" s="213"/>
      <c r="M883" s="213"/>
      <c r="N883" s="213"/>
      <c r="O883" s="213"/>
      <c r="P883" s="213"/>
      <c r="Q883" s="213"/>
      <c r="R883" s="213"/>
      <c r="S883" s="213"/>
      <c r="T883" s="213"/>
      <c r="U883" s="213"/>
      <c r="V883" s="213"/>
      <c r="W883" s="213"/>
      <c r="X883" s="213"/>
      <c r="Y883" s="213"/>
      <c r="Z883" s="213"/>
      <c r="AA883" s="213"/>
      <c r="AB883" s="213"/>
    </row>
    <row r="884" spans="1:28" ht="15" hidden="1" thickBot="1" x14ac:dyDescent="0.25">
      <c r="A884" s="213"/>
      <c r="B884" s="217"/>
      <c r="C884" s="213"/>
      <c r="D884" s="217"/>
      <c r="E884" s="213"/>
      <c r="F884" s="213"/>
      <c r="G884" s="213"/>
      <c r="H884" s="215"/>
      <c r="I884" s="215"/>
      <c r="J884" s="213"/>
      <c r="K884" s="216"/>
      <c r="L884" s="213"/>
      <c r="M884" s="213"/>
      <c r="N884" s="213"/>
      <c r="O884" s="213"/>
      <c r="P884" s="213"/>
      <c r="Q884" s="213"/>
      <c r="R884" s="213"/>
      <c r="S884" s="213"/>
      <c r="T884" s="213"/>
      <c r="U884" s="213"/>
      <c r="V884" s="213"/>
      <c r="W884" s="213"/>
      <c r="X884" s="213"/>
      <c r="Y884" s="213"/>
      <c r="Z884" s="213"/>
      <c r="AA884" s="213"/>
      <c r="AB884" s="213"/>
    </row>
    <row r="885" spans="1:28" ht="15" hidden="1" thickBot="1" x14ac:dyDescent="0.25">
      <c r="A885" s="213"/>
      <c r="B885" s="217"/>
      <c r="C885" s="213"/>
      <c r="D885" s="217"/>
      <c r="E885" s="213"/>
      <c r="F885" s="213"/>
      <c r="G885" s="213"/>
      <c r="H885" s="215"/>
      <c r="I885" s="215"/>
      <c r="J885" s="213"/>
      <c r="K885" s="216"/>
      <c r="L885" s="213"/>
      <c r="M885" s="213"/>
      <c r="N885" s="213"/>
      <c r="O885" s="213"/>
      <c r="P885" s="213"/>
      <c r="Q885" s="213"/>
      <c r="R885" s="213"/>
      <c r="S885" s="213"/>
      <c r="T885" s="213"/>
      <c r="U885" s="213"/>
      <c r="V885" s="213"/>
      <c r="W885" s="213"/>
      <c r="X885" s="213"/>
      <c r="Y885" s="213"/>
      <c r="Z885" s="213"/>
      <c r="AA885" s="213"/>
      <c r="AB885" s="213"/>
    </row>
    <row r="886" spans="1:28" ht="15" hidden="1" thickBot="1" x14ac:dyDescent="0.25">
      <c r="A886" s="213"/>
      <c r="B886" s="217"/>
      <c r="C886" s="213"/>
      <c r="D886" s="217"/>
      <c r="E886" s="213"/>
      <c r="F886" s="213"/>
      <c r="G886" s="213"/>
      <c r="H886" s="215"/>
      <c r="I886" s="215"/>
      <c r="J886" s="213"/>
      <c r="K886" s="216"/>
      <c r="L886" s="213"/>
      <c r="M886" s="213"/>
      <c r="N886" s="213"/>
      <c r="O886" s="213"/>
      <c r="P886" s="213"/>
      <c r="Q886" s="213"/>
      <c r="R886" s="213"/>
      <c r="S886" s="213"/>
      <c r="T886" s="213"/>
      <c r="U886" s="213"/>
      <c r="V886" s="213"/>
      <c r="W886" s="213"/>
      <c r="X886" s="213"/>
      <c r="Y886" s="213"/>
      <c r="Z886" s="213"/>
      <c r="AA886" s="213"/>
      <c r="AB886" s="213"/>
    </row>
    <row r="887" spans="1:28" ht="15" hidden="1" thickBot="1" x14ac:dyDescent="0.25">
      <c r="A887" s="213"/>
      <c r="B887" s="217"/>
      <c r="C887" s="213"/>
      <c r="D887" s="217"/>
      <c r="E887" s="213"/>
      <c r="F887" s="213"/>
      <c r="G887" s="213"/>
      <c r="H887" s="215"/>
      <c r="I887" s="215"/>
      <c r="J887" s="213"/>
      <c r="K887" s="216"/>
      <c r="L887" s="213"/>
      <c r="M887" s="213"/>
      <c r="N887" s="213"/>
      <c r="O887" s="213"/>
      <c r="P887" s="213"/>
      <c r="Q887" s="213"/>
      <c r="R887" s="213"/>
      <c r="S887" s="213"/>
      <c r="T887" s="213"/>
      <c r="U887" s="213"/>
      <c r="V887" s="213"/>
      <c r="W887" s="213"/>
      <c r="X887" s="213"/>
      <c r="Y887" s="213"/>
      <c r="Z887" s="213"/>
      <c r="AA887" s="213"/>
      <c r="AB887" s="213"/>
    </row>
    <row r="888" spans="1:28" ht="15" hidden="1" thickBot="1" x14ac:dyDescent="0.25">
      <c r="A888" s="213"/>
      <c r="B888" s="217"/>
      <c r="C888" s="213"/>
      <c r="D888" s="217"/>
      <c r="E888" s="213"/>
      <c r="F888" s="213"/>
      <c r="G888" s="213"/>
      <c r="H888" s="215"/>
      <c r="I888" s="215"/>
      <c r="J888" s="213"/>
      <c r="K888" s="216"/>
      <c r="L888" s="213"/>
      <c r="M888" s="213"/>
      <c r="N888" s="213"/>
      <c r="O888" s="213"/>
      <c r="P888" s="213"/>
      <c r="Q888" s="213"/>
      <c r="R888" s="213"/>
      <c r="S888" s="213"/>
      <c r="T888" s="213"/>
      <c r="U888" s="213"/>
      <c r="V888" s="213"/>
      <c r="W888" s="213"/>
      <c r="X888" s="213"/>
      <c r="Y888" s="213"/>
      <c r="Z888" s="213"/>
      <c r="AA888" s="213"/>
      <c r="AB888" s="213"/>
    </row>
    <row r="889" spans="1:28" ht="15" hidden="1" thickBot="1" x14ac:dyDescent="0.25">
      <c r="A889" s="213"/>
      <c r="B889" s="217"/>
      <c r="C889" s="213"/>
      <c r="D889" s="217"/>
      <c r="E889" s="213"/>
      <c r="F889" s="213"/>
      <c r="G889" s="213"/>
      <c r="H889" s="215"/>
      <c r="I889" s="215"/>
      <c r="J889" s="213"/>
      <c r="K889" s="216"/>
      <c r="L889" s="213"/>
      <c r="M889" s="213"/>
      <c r="N889" s="213"/>
      <c r="O889" s="213"/>
      <c r="P889" s="213"/>
      <c r="Q889" s="213"/>
      <c r="R889" s="213"/>
      <c r="S889" s="213"/>
      <c r="T889" s="213"/>
      <c r="U889" s="213"/>
      <c r="V889" s="213"/>
      <c r="W889" s="213"/>
      <c r="X889" s="213"/>
      <c r="Y889" s="213"/>
      <c r="Z889" s="213"/>
      <c r="AA889" s="213"/>
      <c r="AB889" s="213"/>
    </row>
    <row r="890" spans="1:28" ht="15" hidden="1" thickBot="1" x14ac:dyDescent="0.25">
      <c r="A890" s="213"/>
      <c r="B890" s="217"/>
      <c r="C890" s="213"/>
      <c r="D890" s="217"/>
      <c r="E890" s="213"/>
      <c r="F890" s="213"/>
      <c r="G890" s="213"/>
      <c r="H890" s="215"/>
      <c r="I890" s="215"/>
      <c r="J890" s="213"/>
      <c r="K890" s="216"/>
      <c r="L890" s="213"/>
      <c r="M890" s="213"/>
      <c r="N890" s="213"/>
      <c r="O890" s="213"/>
      <c r="P890" s="213"/>
      <c r="Q890" s="213"/>
      <c r="R890" s="213"/>
      <c r="S890" s="213"/>
      <c r="T890" s="213"/>
      <c r="U890" s="213"/>
      <c r="V890" s="213"/>
      <c r="W890" s="213"/>
      <c r="X890" s="213"/>
      <c r="Y890" s="213"/>
      <c r="Z890" s="213"/>
      <c r="AA890" s="213"/>
      <c r="AB890" s="213"/>
    </row>
    <row r="891" spans="1:28" ht="15" hidden="1" thickBot="1" x14ac:dyDescent="0.25">
      <c r="A891" s="213"/>
      <c r="B891" s="217"/>
      <c r="C891" s="213"/>
      <c r="D891" s="217"/>
      <c r="E891" s="213"/>
      <c r="F891" s="213"/>
      <c r="G891" s="213"/>
      <c r="H891" s="215"/>
      <c r="I891" s="215"/>
      <c r="J891" s="213"/>
      <c r="K891" s="216"/>
      <c r="L891" s="213"/>
      <c r="M891" s="213"/>
      <c r="N891" s="213"/>
      <c r="O891" s="213"/>
      <c r="P891" s="213"/>
      <c r="Q891" s="213"/>
      <c r="R891" s="213"/>
      <c r="S891" s="213"/>
      <c r="T891" s="213"/>
      <c r="U891" s="213"/>
      <c r="V891" s="213"/>
      <c r="W891" s="213"/>
      <c r="X891" s="213"/>
      <c r="Y891" s="213"/>
      <c r="Z891" s="213"/>
      <c r="AA891" s="213"/>
      <c r="AB891" s="213"/>
    </row>
    <row r="892" spans="1:28" ht="15" hidden="1" thickBot="1" x14ac:dyDescent="0.25">
      <c r="A892" s="213"/>
      <c r="B892" s="217"/>
      <c r="C892" s="213"/>
      <c r="D892" s="217"/>
      <c r="E892" s="213"/>
      <c r="F892" s="213"/>
      <c r="G892" s="213"/>
      <c r="H892" s="215"/>
      <c r="I892" s="215"/>
      <c r="J892" s="213"/>
      <c r="K892" s="216"/>
      <c r="L892" s="213"/>
      <c r="M892" s="213"/>
      <c r="N892" s="213"/>
      <c r="O892" s="213"/>
      <c r="P892" s="213"/>
      <c r="Q892" s="213"/>
      <c r="R892" s="213"/>
      <c r="S892" s="213"/>
      <c r="T892" s="213"/>
      <c r="U892" s="213"/>
      <c r="V892" s="213"/>
      <c r="W892" s="213"/>
      <c r="X892" s="213"/>
      <c r="Y892" s="213"/>
      <c r="Z892" s="213"/>
      <c r="AA892" s="213"/>
      <c r="AB892" s="213"/>
    </row>
    <row r="893" spans="1:28" ht="15" hidden="1" thickBot="1" x14ac:dyDescent="0.25">
      <c r="A893" s="213"/>
      <c r="B893" s="217"/>
      <c r="C893" s="213"/>
      <c r="D893" s="217"/>
      <c r="E893" s="213"/>
      <c r="F893" s="213"/>
      <c r="G893" s="213"/>
      <c r="H893" s="215"/>
      <c r="I893" s="215"/>
      <c r="J893" s="213"/>
      <c r="K893" s="216"/>
      <c r="L893" s="213"/>
      <c r="M893" s="213"/>
      <c r="N893" s="213"/>
      <c r="O893" s="213"/>
      <c r="P893" s="213"/>
      <c r="Q893" s="213"/>
      <c r="R893" s="213"/>
      <c r="S893" s="213"/>
      <c r="T893" s="213"/>
      <c r="U893" s="213"/>
      <c r="V893" s="213"/>
      <c r="W893" s="213"/>
      <c r="X893" s="213"/>
      <c r="Y893" s="213"/>
      <c r="Z893" s="213"/>
      <c r="AA893" s="213"/>
      <c r="AB893" s="213"/>
    </row>
    <row r="894" spans="1:28" ht="15" hidden="1" thickBot="1" x14ac:dyDescent="0.25">
      <c r="A894" s="213"/>
      <c r="B894" s="217"/>
      <c r="C894" s="213"/>
      <c r="D894" s="217"/>
      <c r="E894" s="213"/>
      <c r="F894" s="213"/>
      <c r="G894" s="213"/>
      <c r="H894" s="215"/>
      <c r="I894" s="215"/>
      <c r="J894" s="213"/>
      <c r="K894" s="216"/>
      <c r="L894" s="213"/>
      <c r="M894" s="213"/>
      <c r="N894" s="213"/>
      <c r="O894" s="213"/>
      <c r="P894" s="213"/>
      <c r="Q894" s="213"/>
      <c r="R894" s="213"/>
      <c r="S894" s="213"/>
      <c r="T894" s="213"/>
      <c r="U894" s="213"/>
      <c r="V894" s="213"/>
      <c r="W894" s="213"/>
      <c r="X894" s="213"/>
      <c r="Y894" s="213"/>
      <c r="Z894" s="213"/>
      <c r="AA894" s="213"/>
      <c r="AB894" s="213"/>
    </row>
    <row r="895" spans="1:28" ht="15" hidden="1" thickBot="1" x14ac:dyDescent="0.25">
      <c r="A895" s="213"/>
      <c r="B895" s="217"/>
      <c r="C895" s="213"/>
      <c r="D895" s="217"/>
      <c r="E895" s="213"/>
      <c r="F895" s="213"/>
      <c r="G895" s="213"/>
      <c r="H895" s="215"/>
      <c r="I895" s="215"/>
      <c r="J895" s="213"/>
      <c r="K895" s="216"/>
      <c r="L895" s="213"/>
      <c r="M895" s="213"/>
      <c r="N895" s="213"/>
      <c r="O895" s="213"/>
      <c r="P895" s="213"/>
      <c r="Q895" s="213"/>
      <c r="R895" s="213"/>
      <c r="S895" s="213"/>
      <c r="T895" s="213"/>
      <c r="U895" s="213"/>
      <c r="V895" s="213"/>
      <c r="W895" s="213"/>
      <c r="X895" s="213"/>
      <c r="Y895" s="213"/>
      <c r="Z895" s="213"/>
      <c r="AA895" s="213"/>
      <c r="AB895" s="213"/>
    </row>
    <row r="896" spans="1:28" ht="15" hidden="1" thickBot="1" x14ac:dyDescent="0.25">
      <c r="A896" s="213"/>
      <c r="B896" s="217"/>
      <c r="C896" s="213"/>
      <c r="D896" s="217"/>
      <c r="E896" s="213"/>
      <c r="F896" s="213"/>
      <c r="G896" s="213"/>
      <c r="H896" s="215"/>
      <c r="I896" s="215"/>
      <c r="J896" s="213"/>
      <c r="K896" s="216"/>
      <c r="L896" s="213"/>
      <c r="M896" s="213"/>
      <c r="N896" s="213"/>
      <c r="O896" s="213"/>
      <c r="P896" s="213"/>
      <c r="Q896" s="213"/>
      <c r="R896" s="213"/>
      <c r="S896" s="213"/>
      <c r="T896" s="213"/>
      <c r="U896" s="213"/>
      <c r="V896" s="213"/>
      <c r="W896" s="213"/>
      <c r="X896" s="213"/>
      <c r="Y896" s="213"/>
      <c r="Z896" s="213"/>
      <c r="AA896" s="213"/>
      <c r="AB896" s="213"/>
    </row>
    <row r="897" spans="1:28" ht="15" hidden="1" thickBot="1" x14ac:dyDescent="0.25">
      <c r="A897" s="213"/>
      <c r="B897" s="217"/>
      <c r="C897" s="213"/>
      <c r="D897" s="217"/>
      <c r="E897" s="213"/>
      <c r="F897" s="213"/>
      <c r="G897" s="213"/>
      <c r="H897" s="215"/>
      <c r="I897" s="215"/>
      <c r="J897" s="213"/>
      <c r="K897" s="216"/>
      <c r="L897" s="213"/>
      <c r="M897" s="213"/>
      <c r="N897" s="213"/>
      <c r="O897" s="213"/>
      <c r="P897" s="213"/>
      <c r="Q897" s="213"/>
      <c r="R897" s="213"/>
      <c r="S897" s="213"/>
      <c r="T897" s="213"/>
      <c r="U897" s="213"/>
      <c r="V897" s="213"/>
      <c r="W897" s="213"/>
      <c r="X897" s="213"/>
      <c r="Y897" s="213"/>
      <c r="Z897" s="213"/>
      <c r="AA897" s="213"/>
      <c r="AB897" s="213"/>
    </row>
    <row r="898" spans="1:28" ht="15" hidden="1" thickBot="1" x14ac:dyDescent="0.25">
      <c r="A898" s="213"/>
      <c r="B898" s="217"/>
      <c r="C898" s="213"/>
      <c r="D898" s="217"/>
      <c r="E898" s="213"/>
      <c r="F898" s="213"/>
      <c r="G898" s="213"/>
      <c r="H898" s="215"/>
      <c r="I898" s="215"/>
      <c r="J898" s="213"/>
      <c r="K898" s="216"/>
      <c r="L898" s="213"/>
      <c r="M898" s="213"/>
      <c r="N898" s="213"/>
      <c r="O898" s="213"/>
      <c r="P898" s="213"/>
      <c r="Q898" s="213"/>
      <c r="R898" s="213"/>
      <c r="S898" s="213"/>
      <c r="T898" s="213"/>
      <c r="U898" s="213"/>
      <c r="V898" s="213"/>
      <c r="W898" s="213"/>
      <c r="X898" s="213"/>
      <c r="Y898" s="213"/>
      <c r="Z898" s="213"/>
      <c r="AA898" s="213"/>
      <c r="AB898" s="213"/>
    </row>
    <row r="899" spans="1:28" ht="15" hidden="1" thickBot="1" x14ac:dyDescent="0.25">
      <c r="A899" s="213"/>
      <c r="B899" s="217"/>
      <c r="C899" s="213"/>
      <c r="D899" s="217"/>
      <c r="E899" s="213"/>
      <c r="F899" s="213"/>
      <c r="G899" s="213"/>
      <c r="H899" s="215"/>
      <c r="I899" s="215"/>
      <c r="J899" s="213"/>
      <c r="K899" s="216"/>
      <c r="L899" s="213"/>
      <c r="M899" s="213"/>
      <c r="N899" s="213"/>
      <c r="O899" s="213"/>
      <c r="P899" s="213"/>
      <c r="Q899" s="213"/>
      <c r="R899" s="213"/>
      <c r="S899" s="213"/>
      <c r="T899" s="213"/>
      <c r="U899" s="213"/>
      <c r="V899" s="213"/>
      <c r="W899" s="213"/>
      <c r="X899" s="213"/>
      <c r="Y899" s="213"/>
      <c r="Z899" s="213"/>
      <c r="AA899" s="213"/>
      <c r="AB899" s="213"/>
    </row>
    <row r="900" spans="1:28" ht="15" hidden="1" thickBot="1" x14ac:dyDescent="0.25">
      <c r="A900" s="213"/>
      <c r="B900" s="217"/>
      <c r="C900" s="213"/>
      <c r="D900" s="217"/>
      <c r="E900" s="213"/>
      <c r="F900" s="213"/>
      <c r="G900" s="213"/>
      <c r="H900" s="215"/>
      <c r="I900" s="215"/>
      <c r="J900" s="213"/>
      <c r="K900" s="216"/>
      <c r="L900" s="213"/>
      <c r="M900" s="213"/>
      <c r="N900" s="213"/>
      <c r="O900" s="213"/>
      <c r="P900" s="213"/>
      <c r="Q900" s="213"/>
      <c r="R900" s="213"/>
      <c r="S900" s="213"/>
      <c r="T900" s="213"/>
      <c r="U900" s="213"/>
      <c r="V900" s="213"/>
      <c r="W900" s="213"/>
      <c r="X900" s="213"/>
      <c r="Y900" s="213"/>
      <c r="Z900" s="213"/>
      <c r="AA900" s="213"/>
      <c r="AB900" s="213"/>
    </row>
    <row r="901" spans="1:28" ht="15" hidden="1" thickBot="1" x14ac:dyDescent="0.25">
      <c r="A901" s="213"/>
      <c r="B901" s="217"/>
      <c r="C901" s="213"/>
      <c r="D901" s="217"/>
      <c r="E901" s="213"/>
      <c r="F901" s="213"/>
      <c r="G901" s="213"/>
      <c r="H901" s="215"/>
      <c r="I901" s="215"/>
      <c r="J901" s="213"/>
      <c r="K901" s="216"/>
      <c r="L901" s="213"/>
      <c r="M901" s="213"/>
      <c r="N901" s="213"/>
      <c r="O901" s="213"/>
      <c r="P901" s="213"/>
      <c r="Q901" s="213"/>
      <c r="R901" s="213"/>
      <c r="S901" s="213"/>
      <c r="T901" s="213"/>
      <c r="U901" s="213"/>
      <c r="V901" s="213"/>
      <c r="W901" s="213"/>
      <c r="X901" s="213"/>
      <c r="Y901" s="213"/>
      <c r="Z901" s="213"/>
      <c r="AA901" s="213"/>
      <c r="AB901" s="213"/>
    </row>
    <row r="902" spans="1:28" ht="15" hidden="1" thickBot="1" x14ac:dyDescent="0.25">
      <c r="A902" s="213"/>
      <c r="B902" s="217"/>
      <c r="C902" s="213"/>
      <c r="D902" s="217"/>
      <c r="E902" s="213"/>
      <c r="F902" s="213"/>
      <c r="G902" s="213"/>
      <c r="H902" s="215"/>
      <c r="I902" s="215"/>
      <c r="J902" s="213"/>
      <c r="K902" s="216"/>
      <c r="L902" s="213"/>
      <c r="M902" s="213"/>
      <c r="N902" s="213"/>
      <c r="O902" s="213"/>
      <c r="P902" s="213"/>
      <c r="Q902" s="213"/>
      <c r="R902" s="213"/>
      <c r="S902" s="213"/>
      <c r="T902" s="213"/>
      <c r="U902" s="213"/>
      <c r="V902" s="213"/>
      <c r="W902" s="213"/>
      <c r="X902" s="213"/>
      <c r="Y902" s="213"/>
      <c r="Z902" s="213"/>
      <c r="AA902" s="213"/>
      <c r="AB902" s="213"/>
    </row>
    <row r="903" spans="1:28" ht="15" hidden="1" thickBot="1" x14ac:dyDescent="0.25">
      <c r="A903" s="213"/>
      <c r="B903" s="217"/>
      <c r="C903" s="213"/>
      <c r="D903" s="217"/>
      <c r="E903" s="213"/>
      <c r="F903" s="213"/>
      <c r="G903" s="213"/>
      <c r="H903" s="215"/>
      <c r="I903" s="215"/>
      <c r="J903" s="213"/>
      <c r="K903" s="216"/>
      <c r="L903" s="213"/>
      <c r="M903" s="213"/>
      <c r="N903" s="213"/>
      <c r="O903" s="213"/>
      <c r="P903" s="213"/>
      <c r="Q903" s="213"/>
      <c r="R903" s="213"/>
      <c r="S903" s="213"/>
      <c r="T903" s="213"/>
      <c r="U903" s="213"/>
      <c r="V903" s="213"/>
      <c r="W903" s="213"/>
      <c r="X903" s="213"/>
      <c r="Y903" s="213"/>
      <c r="Z903" s="213"/>
      <c r="AA903" s="213"/>
      <c r="AB903" s="213"/>
    </row>
    <row r="904" spans="1:28" ht="15" hidden="1" thickBot="1" x14ac:dyDescent="0.25">
      <c r="A904" s="213"/>
      <c r="B904" s="217"/>
      <c r="C904" s="213"/>
      <c r="D904" s="217"/>
      <c r="E904" s="213"/>
      <c r="F904" s="213"/>
      <c r="G904" s="213"/>
      <c r="H904" s="215"/>
      <c r="I904" s="215"/>
      <c r="J904" s="213"/>
      <c r="K904" s="216"/>
      <c r="L904" s="213"/>
      <c r="M904" s="213"/>
      <c r="N904" s="213"/>
      <c r="O904" s="213"/>
      <c r="P904" s="213"/>
      <c r="Q904" s="213"/>
      <c r="R904" s="213"/>
      <c r="S904" s="213"/>
      <c r="T904" s="213"/>
      <c r="U904" s="213"/>
      <c r="V904" s="213"/>
      <c r="W904" s="213"/>
      <c r="X904" s="213"/>
      <c r="Y904" s="213"/>
      <c r="Z904" s="213"/>
      <c r="AA904" s="213"/>
      <c r="AB904" s="213"/>
    </row>
    <row r="905" spans="1:28" ht="15" hidden="1" thickBot="1" x14ac:dyDescent="0.25">
      <c r="A905" s="213"/>
      <c r="B905" s="217"/>
      <c r="C905" s="213"/>
      <c r="D905" s="217"/>
      <c r="E905" s="213"/>
      <c r="F905" s="213"/>
      <c r="G905" s="213"/>
      <c r="H905" s="215"/>
      <c r="I905" s="215"/>
      <c r="J905" s="213"/>
      <c r="K905" s="216"/>
      <c r="L905" s="213"/>
      <c r="M905" s="213"/>
      <c r="N905" s="213"/>
      <c r="O905" s="213"/>
      <c r="P905" s="213"/>
      <c r="Q905" s="213"/>
      <c r="R905" s="213"/>
      <c r="S905" s="213"/>
      <c r="T905" s="213"/>
      <c r="U905" s="213"/>
      <c r="V905" s="213"/>
      <c r="W905" s="213"/>
      <c r="X905" s="213"/>
      <c r="Y905" s="213"/>
      <c r="Z905" s="213"/>
      <c r="AA905" s="213"/>
      <c r="AB905" s="213"/>
    </row>
    <row r="906" spans="1:28" ht="15" hidden="1" thickBot="1" x14ac:dyDescent="0.25">
      <c r="A906" s="213"/>
      <c r="B906" s="217"/>
      <c r="C906" s="213"/>
      <c r="D906" s="217"/>
      <c r="E906" s="213"/>
      <c r="F906" s="213"/>
      <c r="G906" s="213"/>
      <c r="H906" s="215"/>
      <c r="I906" s="215"/>
      <c r="J906" s="213"/>
      <c r="K906" s="216"/>
      <c r="L906" s="213"/>
      <c r="M906" s="213"/>
      <c r="N906" s="213"/>
      <c r="O906" s="213"/>
      <c r="P906" s="213"/>
      <c r="Q906" s="213"/>
      <c r="R906" s="213"/>
      <c r="S906" s="213"/>
      <c r="T906" s="213"/>
      <c r="U906" s="213"/>
      <c r="V906" s="213"/>
      <c r="W906" s="213"/>
      <c r="X906" s="213"/>
      <c r="Y906" s="213"/>
      <c r="Z906" s="213"/>
      <c r="AA906" s="213"/>
      <c r="AB906" s="213"/>
    </row>
    <row r="907" spans="1:28" ht="15" hidden="1" thickBot="1" x14ac:dyDescent="0.25">
      <c r="A907" s="213"/>
      <c r="B907" s="217"/>
      <c r="C907" s="213"/>
      <c r="D907" s="217"/>
      <c r="E907" s="213"/>
      <c r="F907" s="213"/>
      <c r="G907" s="213"/>
      <c r="H907" s="215"/>
      <c r="I907" s="215"/>
      <c r="J907" s="213"/>
      <c r="K907" s="216"/>
      <c r="L907" s="213"/>
      <c r="M907" s="213"/>
      <c r="N907" s="213"/>
      <c r="O907" s="213"/>
      <c r="P907" s="213"/>
      <c r="Q907" s="213"/>
      <c r="R907" s="213"/>
      <c r="S907" s="213"/>
      <c r="T907" s="213"/>
      <c r="U907" s="213"/>
      <c r="V907" s="213"/>
      <c r="W907" s="213"/>
      <c r="X907" s="213"/>
      <c r="Y907" s="213"/>
      <c r="Z907" s="213"/>
      <c r="AA907" s="213"/>
      <c r="AB907" s="213"/>
    </row>
    <row r="908" spans="1:28" ht="15" hidden="1" thickBot="1" x14ac:dyDescent="0.25">
      <c r="A908" s="213"/>
      <c r="B908" s="217"/>
      <c r="C908" s="213"/>
      <c r="D908" s="217"/>
      <c r="E908" s="213"/>
      <c r="F908" s="213"/>
      <c r="G908" s="213"/>
      <c r="H908" s="215"/>
      <c r="I908" s="215"/>
      <c r="J908" s="213"/>
      <c r="K908" s="216"/>
      <c r="L908" s="213"/>
      <c r="M908" s="213"/>
      <c r="N908" s="213"/>
      <c r="O908" s="213"/>
      <c r="P908" s="213"/>
      <c r="Q908" s="213"/>
      <c r="R908" s="213"/>
      <c r="S908" s="213"/>
      <c r="T908" s="213"/>
      <c r="U908" s="213"/>
      <c r="V908" s="213"/>
      <c r="W908" s="213"/>
      <c r="X908" s="213"/>
      <c r="Y908" s="213"/>
      <c r="Z908" s="213"/>
      <c r="AA908" s="213"/>
      <c r="AB908" s="213"/>
    </row>
    <row r="909" spans="1:28" ht="15" hidden="1" thickBot="1" x14ac:dyDescent="0.25">
      <c r="A909" s="213"/>
      <c r="B909" s="217"/>
      <c r="C909" s="213"/>
      <c r="D909" s="217"/>
      <c r="E909" s="213"/>
      <c r="F909" s="213"/>
      <c r="G909" s="213"/>
      <c r="H909" s="215"/>
      <c r="I909" s="215"/>
      <c r="J909" s="213"/>
      <c r="K909" s="216"/>
      <c r="L909" s="213"/>
      <c r="M909" s="213"/>
      <c r="N909" s="213"/>
      <c r="O909" s="213"/>
      <c r="P909" s="213"/>
      <c r="Q909" s="213"/>
      <c r="R909" s="213"/>
      <c r="S909" s="213"/>
      <c r="T909" s="213"/>
      <c r="U909" s="213"/>
      <c r="V909" s="213"/>
      <c r="W909" s="213"/>
      <c r="X909" s="213"/>
      <c r="Y909" s="213"/>
      <c r="Z909" s="213"/>
      <c r="AA909" s="213"/>
      <c r="AB909" s="213"/>
    </row>
    <row r="910" spans="1:28" ht="15" hidden="1" thickBot="1" x14ac:dyDescent="0.25">
      <c r="A910" s="213"/>
      <c r="B910" s="217"/>
      <c r="C910" s="213"/>
      <c r="D910" s="217"/>
      <c r="E910" s="213"/>
      <c r="F910" s="213"/>
      <c r="G910" s="213"/>
      <c r="H910" s="215"/>
      <c r="I910" s="215"/>
      <c r="J910" s="213"/>
      <c r="K910" s="216"/>
      <c r="L910" s="213"/>
      <c r="M910" s="213"/>
      <c r="N910" s="213"/>
      <c r="O910" s="213"/>
      <c r="P910" s="213"/>
      <c r="Q910" s="213"/>
      <c r="R910" s="213"/>
      <c r="S910" s="213"/>
      <c r="T910" s="213"/>
      <c r="U910" s="213"/>
      <c r="V910" s="213"/>
      <c r="W910" s="213"/>
      <c r="X910" s="213"/>
      <c r="Y910" s="213"/>
      <c r="Z910" s="213"/>
      <c r="AA910" s="213"/>
      <c r="AB910" s="213"/>
    </row>
    <row r="911" spans="1:28" ht="15" hidden="1" thickBot="1" x14ac:dyDescent="0.25">
      <c r="A911" s="213"/>
      <c r="B911" s="217"/>
      <c r="C911" s="213"/>
      <c r="D911" s="217"/>
      <c r="E911" s="213"/>
      <c r="F911" s="213"/>
      <c r="G911" s="213"/>
      <c r="H911" s="215"/>
      <c r="I911" s="215"/>
      <c r="J911" s="213"/>
      <c r="K911" s="216"/>
      <c r="L911" s="213"/>
      <c r="M911" s="213"/>
      <c r="N911" s="213"/>
      <c r="O911" s="213"/>
      <c r="P911" s="213"/>
      <c r="Q911" s="213"/>
      <c r="R911" s="213"/>
      <c r="S911" s="213"/>
      <c r="T911" s="213"/>
      <c r="U911" s="213"/>
      <c r="V911" s="213"/>
      <c r="W911" s="213"/>
      <c r="X911" s="213"/>
      <c r="Y911" s="213"/>
      <c r="Z911" s="213"/>
      <c r="AA911" s="213"/>
      <c r="AB911" s="213"/>
    </row>
    <row r="912" spans="1:28" ht="15" hidden="1" thickBot="1" x14ac:dyDescent="0.25">
      <c r="A912" s="213"/>
      <c r="B912" s="217"/>
      <c r="C912" s="213"/>
      <c r="D912" s="217"/>
      <c r="E912" s="213"/>
      <c r="F912" s="213"/>
      <c r="G912" s="213"/>
      <c r="H912" s="215"/>
      <c r="I912" s="215"/>
      <c r="J912" s="213"/>
      <c r="K912" s="216"/>
      <c r="L912" s="213"/>
      <c r="M912" s="213"/>
      <c r="N912" s="213"/>
      <c r="O912" s="213"/>
      <c r="P912" s="213"/>
      <c r="Q912" s="213"/>
      <c r="R912" s="213"/>
      <c r="S912" s="213"/>
      <c r="T912" s="213"/>
      <c r="U912" s="213"/>
      <c r="V912" s="213"/>
      <c r="W912" s="213"/>
      <c r="X912" s="213"/>
      <c r="Y912" s="213"/>
      <c r="Z912" s="213"/>
      <c r="AA912" s="213"/>
      <c r="AB912" s="213"/>
    </row>
    <row r="913" spans="1:28" ht="15" hidden="1" thickBot="1" x14ac:dyDescent="0.25">
      <c r="A913" s="213"/>
      <c r="B913" s="217"/>
      <c r="C913" s="213"/>
      <c r="D913" s="217"/>
      <c r="E913" s="213"/>
      <c r="F913" s="213"/>
      <c r="G913" s="213"/>
      <c r="H913" s="215"/>
      <c r="I913" s="215"/>
      <c r="J913" s="213"/>
      <c r="K913" s="216"/>
      <c r="L913" s="213"/>
      <c r="M913" s="213"/>
      <c r="N913" s="213"/>
      <c r="O913" s="213"/>
      <c r="P913" s="213"/>
      <c r="Q913" s="213"/>
      <c r="R913" s="213"/>
      <c r="S913" s="213"/>
      <c r="T913" s="213"/>
      <c r="U913" s="213"/>
      <c r="V913" s="213"/>
      <c r="W913" s="213"/>
      <c r="X913" s="213"/>
      <c r="Y913" s="213"/>
      <c r="Z913" s="213"/>
      <c r="AA913" s="213"/>
      <c r="AB913" s="213"/>
    </row>
    <row r="914" spans="1:28" ht="15" hidden="1" thickBot="1" x14ac:dyDescent="0.25">
      <c r="A914" s="213"/>
      <c r="B914" s="217"/>
      <c r="C914" s="213"/>
      <c r="D914" s="217"/>
      <c r="E914" s="213"/>
      <c r="F914" s="213"/>
      <c r="G914" s="213"/>
      <c r="H914" s="215"/>
      <c r="I914" s="215"/>
      <c r="J914" s="213"/>
      <c r="K914" s="216"/>
      <c r="L914" s="213"/>
      <c r="M914" s="213"/>
      <c r="N914" s="213"/>
      <c r="O914" s="213"/>
      <c r="P914" s="213"/>
      <c r="Q914" s="213"/>
      <c r="R914" s="213"/>
      <c r="S914" s="213"/>
      <c r="T914" s="213"/>
      <c r="U914" s="213"/>
      <c r="V914" s="213"/>
      <c r="W914" s="213"/>
      <c r="X914" s="213"/>
      <c r="Y914" s="213"/>
      <c r="Z914" s="213"/>
      <c r="AA914" s="213"/>
      <c r="AB914" s="213"/>
    </row>
    <row r="915" spans="1:28" ht="15" hidden="1" thickBot="1" x14ac:dyDescent="0.25">
      <c r="A915" s="213"/>
      <c r="B915" s="217"/>
      <c r="C915" s="213"/>
      <c r="D915" s="217"/>
      <c r="E915" s="213"/>
      <c r="F915" s="213"/>
      <c r="G915" s="213"/>
      <c r="H915" s="215"/>
      <c r="I915" s="215"/>
      <c r="J915" s="213"/>
      <c r="K915" s="216"/>
      <c r="L915" s="213"/>
      <c r="M915" s="213"/>
      <c r="N915" s="213"/>
      <c r="O915" s="213"/>
      <c r="P915" s="213"/>
      <c r="Q915" s="213"/>
      <c r="R915" s="213"/>
      <c r="S915" s="213"/>
      <c r="T915" s="213"/>
      <c r="U915" s="213"/>
      <c r="V915" s="213"/>
      <c r="W915" s="213"/>
      <c r="X915" s="213"/>
      <c r="Y915" s="213"/>
      <c r="Z915" s="213"/>
      <c r="AA915" s="213"/>
      <c r="AB915" s="213"/>
    </row>
    <row r="916" spans="1:28" ht="15" hidden="1" thickBot="1" x14ac:dyDescent="0.25">
      <c r="A916" s="213"/>
      <c r="B916" s="217"/>
      <c r="C916" s="213"/>
      <c r="D916" s="217"/>
      <c r="E916" s="213"/>
      <c r="F916" s="213"/>
      <c r="G916" s="213"/>
      <c r="H916" s="215"/>
      <c r="I916" s="215"/>
      <c r="J916" s="213"/>
      <c r="K916" s="216"/>
      <c r="L916" s="213"/>
      <c r="M916" s="213"/>
      <c r="N916" s="213"/>
      <c r="O916" s="213"/>
      <c r="P916" s="213"/>
      <c r="Q916" s="213"/>
      <c r="R916" s="213"/>
      <c r="S916" s="213"/>
      <c r="T916" s="213"/>
      <c r="U916" s="213"/>
      <c r="V916" s="213"/>
      <c r="W916" s="213"/>
      <c r="X916" s="213"/>
      <c r="Y916" s="213"/>
      <c r="Z916" s="213"/>
      <c r="AA916" s="213"/>
      <c r="AB916" s="213"/>
    </row>
    <row r="917" spans="1:28" ht="15" hidden="1" thickBot="1" x14ac:dyDescent="0.25">
      <c r="A917" s="213"/>
      <c r="B917" s="217"/>
      <c r="C917" s="213"/>
      <c r="D917" s="217"/>
      <c r="E917" s="213"/>
      <c r="F917" s="213"/>
      <c r="G917" s="213"/>
      <c r="H917" s="215"/>
      <c r="I917" s="215"/>
      <c r="J917" s="213"/>
      <c r="K917" s="216"/>
      <c r="L917" s="213"/>
      <c r="M917" s="213"/>
      <c r="N917" s="213"/>
      <c r="O917" s="213"/>
      <c r="P917" s="213"/>
      <c r="Q917" s="213"/>
      <c r="R917" s="213"/>
      <c r="S917" s="213"/>
      <c r="T917" s="213"/>
      <c r="U917" s="213"/>
      <c r="V917" s="213"/>
      <c r="W917" s="213"/>
      <c r="X917" s="213"/>
      <c r="Y917" s="213"/>
      <c r="Z917" s="213"/>
      <c r="AA917" s="213"/>
      <c r="AB917" s="213"/>
    </row>
    <row r="918" spans="1:28" ht="15" hidden="1" thickBot="1" x14ac:dyDescent="0.25">
      <c r="A918" s="213"/>
      <c r="B918" s="217"/>
      <c r="C918" s="213"/>
      <c r="D918" s="217"/>
      <c r="E918" s="213"/>
      <c r="F918" s="213"/>
      <c r="G918" s="213"/>
      <c r="H918" s="215"/>
      <c r="I918" s="215"/>
      <c r="J918" s="213"/>
      <c r="K918" s="216"/>
      <c r="L918" s="213"/>
      <c r="M918" s="213"/>
      <c r="N918" s="213"/>
      <c r="O918" s="213"/>
      <c r="P918" s="213"/>
      <c r="Q918" s="213"/>
      <c r="R918" s="213"/>
      <c r="S918" s="213"/>
      <c r="T918" s="213"/>
      <c r="U918" s="213"/>
      <c r="V918" s="213"/>
      <c r="W918" s="213"/>
      <c r="X918" s="213"/>
      <c r="Y918" s="213"/>
      <c r="Z918" s="213"/>
      <c r="AA918" s="213"/>
      <c r="AB918" s="213"/>
    </row>
    <row r="919" spans="1:28" ht="15" hidden="1" thickBot="1" x14ac:dyDescent="0.25">
      <c r="A919" s="213"/>
      <c r="B919" s="217"/>
      <c r="C919" s="213"/>
      <c r="D919" s="217"/>
      <c r="E919" s="213"/>
      <c r="F919" s="213"/>
      <c r="G919" s="213"/>
      <c r="H919" s="215"/>
      <c r="I919" s="215"/>
      <c r="J919" s="213"/>
      <c r="K919" s="216"/>
      <c r="L919" s="213"/>
      <c r="M919" s="213"/>
      <c r="N919" s="213"/>
      <c r="O919" s="213"/>
      <c r="P919" s="213"/>
      <c r="Q919" s="213"/>
      <c r="R919" s="213"/>
      <c r="S919" s="213"/>
      <c r="T919" s="213"/>
      <c r="U919" s="213"/>
      <c r="V919" s="213"/>
      <c r="W919" s="213"/>
      <c r="X919" s="213"/>
      <c r="Y919" s="213"/>
      <c r="Z919" s="213"/>
      <c r="AA919" s="213"/>
      <c r="AB919" s="213"/>
    </row>
    <row r="920" spans="1:28" ht="15" hidden="1" thickBot="1" x14ac:dyDescent="0.25">
      <c r="A920" s="213"/>
      <c r="B920" s="217"/>
      <c r="C920" s="213"/>
      <c r="D920" s="217"/>
      <c r="E920" s="213"/>
      <c r="F920" s="213"/>
      <c r="G920" s="213"/>
      <c r="H920" s="215"/>
      <c r="I920" s="215"/>
      <c r="J920" s="213"/>
      <c r="K920" s="216"/>
      <c r="L920" s="213"/>
      <c r="M920" s="213"/>
      <c r="N920" s="213"/>
      <c r="O920" s="213"/>
      <c r="P920" s="213"/>
      <c r="Q920" s="213"/>
      <c r="R920" s="213"/>
      <c r="S920" s="213"/>
      <c r="T920" s="213"/>
      <c r="U920" s="213"/>
      <c r="V920" s="213"/>
      <c r="W920" s="213"/>
      <c r="X920" s="213"/>
      <c r="Y920" s="213"/>
      <c r="Z920" s="213"/>
      <c r="AA920" s="213"/>
      <c r="AB920" s="213"/>
    </row>
    <row r="921" spans="1:28" ht="15" hidden="1" thickBot="1" x14ac:dyDescent="0.25">
      <c r="A921" s="213"/>
      <c r="B921" s="217"/>
      <c r="C921" s="213"/>
      <c r="D921" s="217"/>
      <c r="E921" s="213"/>
      <c r="F921" s="213"/>
      <c r="G921" s="213"/>
      <c r="H921" s="215"/>
      <c r="I921" s="215"/>
      <c r="J921" s="213"/>
      <c r="K921" s="216"/>
      <c r="L921" s="213"/>
      <c r="M921" s="213"/>
      <c r="N921" s="213"/>
      <c r="O921" s="213"/>
      <c r="P921" s="213"/>
      <c r="Q921" s="213"/>
      <c r="R921" s="213"/>
      <c r="S921" s="213"/>
      <c r="T921" s="213"/>
      <c r="U921" s="213"/>
      <c r="V921" s="213"/>
      <c r="W921" s="213"/>
      <c r="X921" s="213"/>
      <c r="Y921" s="213"/>
      <c r="Z921" s="213"/>
      <c r="AA921" s="213"/>
      <c r="AB921" s="213"/>
    </row>
    <row r="922" spans="1:28" ht="15" hidden="1" thickBot="1" x14ac:dyDescent="0.25">
      <c r="A922" s="213"/>
      <c r="B922" s="217"/>
      <c r="C922" s="213"/>
      <c r="D922" s="217"/>
      <c r="E922" s="213"/>
      <c r="F922" s="213"/>
      <c r="G922" s="213"/>
      <c r="H922" s="215"/>
      <c r="I922" s="215"/>
      <c r="J922" s="213"/>
      <c r="K922" s="216"/>
      <c r="L922" s="213"/>
      <c r="M922" s="213"/>
      <c r="N922" s="213"/>
      <c r="O922" s="213"/>
      <c r="P922" s="213"/>
      <c r="Q922" s="213"/>
      <c r="R922" s="213"/>
      <c r="S922" s="213"/>
      <c r="T922" s="213"/>
      <c r="U922" s="213"/>
      <c r="V922" s="213"/>
      <c r="W922" s="213"/>
      <c r="X922" s="213"/>
      <c r="Y922" s="213"/>
      <c r="Z922" s="213"/>
      <c r="AA922" s="213"/>
      <c r="AB922" s="213"/>
    </row>
    <row r="923" spans="1:28" ht="15" hidden="1" thickBot="1" x14ac:dyDescent="0.25">
      <c r="A923" s="213"/>
      <c r="B923" s="217"/>
      <c r="C923" s="213"/>
      <c r="D923" s="217"/>
      <c r="E923" s="213"/>
      <c r="F923" s="213"/>
      <c r="G923" s="213"/>
      <c r="H923" s="215"/>
      <c r="I923" s="215"/>
      <c r="J923" s="213"/>
      <c r="K923" s="216"/>
      <c r="L923" s="213"/>
      <c r="M923" s="213"/>
      <c r="N923" s="213"/>
      <c r="O923" s="213"/>
      <c r="P923" s="213"/>
      <c r="Q923" s="213"/>
      <c r="R923" s="213"/>
      <c r="S923" s="213"/>
      <c r="T923" s="213"/>
      <c r="U923" s="213"/>
      <c r="V923" s="213"/>
      <c r="W923" s="213"/>
      <c r="X923" s="213"/>
      <c r="Y923" s="213"/>
      <c r="Z923" s="213"/>
      <c r="AA923" s="213"/>
      <c r="AB923" s="213"/>
    </row>
    <row r="924" spans="1:28" ht="15" hidden="1" thickBot="1" x14ac:dyDescent="0.25">
      <c r="A924" s="213"/>
      <c r="B924" s="217"/>
      <c r="C924" s="213"/>
      <c r="D924" s="217"/>
      <c r="E924" s="213"/>
      <c r="F924" s="213"/>
      <c r="G924" s="213"/>
      <c r="H924" s="215"/>
      <c r="I924" s="215"/>
      <c r="J924" s="213"/>
      <c r="K924" s="216"/>
      <c r="L924" s="213"/>
      <c r="M924" s="213"/>
      <c r="N924" s="213"/>
      <c r="O924" s="213"/>
      <c r="P924" s="213"/>
      <c r="Q924" s="213"/>
      <c r="R924" s="213"/>
      <c r="S924" s="213"/>
      <c r="T924" s="213"/>
      <c r="U924" s="213"/>
      <c r="V924" s="213"/>
      <c r="W924" s="213"/>
      <c r="X924" s="213"/>
      <c r="Y924" s="213"/>
      <c r="Z924" s="213"/>
      <c r="AA924" s="213"/>
      <c r="AB924" s="213"/>
    </row>
    <row r="925" spans="1:28" ht="15" hidden="1" thickBot="1" x14ac:dyDescent="0.25">
      <c r="A925" s="213"/>
      <c r="B925" s="217"/>
      <c r="C925" s="213"/>
      <c r="D925" s="217"/>
      <c r="E925" s="213"/>
      <c r="F925" s="213"/>
      <c r="G925" s="213"/>
      <c r="H925" s="215"/>
      <c r="I925" s="215"/>
      <c r="J925" s="213"/>
      <c r="K925" s="216"/>
      <c r="L925" s="213"/>
      <c r="M925" s="213"/>
      <c r="N925" s="213"/>
      <c r="O925" s="213"/>
      <c r="P925" s="213"/>
      <c r="Q925" s="213"/>
      <c r="R925" s="213"/>
      <c r="S925" s="213"/>
      <c r="T925" s="213"/>
      <c r="U925" s="213"/>
      <c r="V925" s="213"/>
      <c r="W925" s="213"/>
      <c r="X925" s="213"/>
      <c r="Y925" s="213"/>
      <c r="Z925" s="213"/>
      <c r="AA925" s="213"/>
      <c r="AB925" s="213"/>
    </row>
    <row r="926" spans="1:28" ht="15" hidden="1" thickBot="1" x14ac:dyDescent="0.25">
      <c r="A926" s="213"/>
      <c r="B926" s="217"/>
      <c r="C926" s="213"/>
      <c r="D926" s="217"/>
      <c r="E926" s="213"/>
      <c r="F926" s="213"/>
      <c r="G926" s="213"/>
      <c r="H926" s="215"/>
      <c r="I926" s="215"/>
      <c r="J926" s="213"/>
      <c r="K926" s="216"/>
      <c r="L926" s="213"/>
      <c r="M926" s="213"/>
      <c r="N926" s="213"/>
      <c r="O926" s="213"/>
      <c r="P926" s="213"/>
      <c r="Q926" s="213"/>
      <c r="R926" s="213"/>
      <c r="S926" s="213"/>
      <c r="T926" s="213"/>
      <c r="U926" s="213"/>
      <c r="V926" s="213"/>
      <c r="W926" s="213"/>
      <c r="X926" s="213"/>
      <c r="Y926" s="213"/>
      <c r="Z926" s="213"/>
      <c r="AA926" s="213"/>
      <c r="AB926" s="213"/>
    </row>
    <row r="927" spans="1:28" ht="15" hidden="1" thickBot="1" x14ac:dyDescent="0.25">
      <c r="A927" s="213"/>
      <c r="B927" s="217"/>
      <c r="C927" s="213"/>
      <c r="D927" s="217"/>
      <c r="E927" s="213"/>
      <c r="F927" s="213"/>
      <c r="G927" s="213"/>
      <c r="H927" s="215"/>
      <c r="I927" s="215"/>
      <c r="J927" s="213"/>
      <c r="K927" s="216"/>
      <c r="L927" s="213"/>
      <c r="M927" s="213"/>
      <c r="N927" s="213"/>
      <c r="O927" s="213"/>
      <c r="P927" s="213"/>
      <c r="Q927" s="213"/>
      <c r="R927" s="213"/>
      <c r="S927" s="213"/>
      <c r="T927" s="213"/>
      <c r="U927" s="213"/>
      <c r="V927" s="213"/>
      <c r="W927" s="213"/>
      <c r="X927" s="213"/>
      <c r="Y927" s="213"/>
      <c r="Z927" s="213"/>
      <c r="AA927" s="213"/>
      <c r="AB927" s="213"/>
    </row>
    <row r="928" spans="1:28" ht="15" hidden="1" thickBot="1" x14ac:dyDescent="0.25">
      <c r="A928" s="213"/>
      <c r="B928" s="217"/>
      <c r="C928" s="213"/>
      <c r="D928" s="217"/>
      <c r="E928" s="213"/>
      <c r="F928" s="213"/>
      <c r="G928" s="213"/>
      <c r="H928" s="215"/>
      <c r="I928" s="215"/>
      <c r="J928" s="213"/>
      <c r="K928" s="216"/>
      <c r="L928" s="213"/>
      <c r="M928" s="213"/>
      <c r="N928" s="213"/>
      <c r="O928" s="213"/>
      <c r="P928" s="213"/>
      <c r="Q928" s="213"/>
      <c r="R928" s="213"/>
      <c r="S928" s="213"/>
      <c r="T928" s="213"/>
      <c r="U928" s="213"/>
      <c r="V928" s="213"/>
      <c r="W928" s="213"/>
      <c r="X928" s="213"/>
      <c r="Y928" s="213"/>
      <c r="Z928" s="213"/>
      <c r="AA928" s="213"/>
      <c r="AB928" s="213"/>
    </row>
    <row r="929" spans="1:28" ht="15" hidden="1" thickBot="1" x14ac:dyDescent="0.25">
      <c r="A929" s="213"/>
      <c r="B929" s="217"/>
      <c r="C929" s="213"/>
      <c r="D929" s="217"/>
      <c r="E929" s="213"/>
      <c r="F929" s="213"/>
      <c r="G929" s="213"/>
      <c r="H929" s="215"/>
      <c r="I929" s="215"/>
      <c r="J929" s="213"/>
      <c r="K929" s="216"/>
      <c r="L929" s="213"/>
      <c r="M929" s="213"/>
      <c r="N929" s="213"/>
      <c r="O929" s="213"/>
      <c r="P929" s="213"/>
      <c r="Q929" s="213"/>
      <c r="R929" s="213"/>
      <c r="S929" s="213"/>
      <c r="T929" s="213"/>
      <c r="U929" s="213"/>
      <c r="V929" s="213"/>
      <c r="W929" s="213"/>
      <c r="X929" s="213"/>
      <c r="Y929" s="213"/>
      <c r="Z929" s="213"/>
      <c r="AA929" s="213"/>
      <c r="AB929" s="213"/>
    </row>
    <row r="930" spans="1:28" ht="15" hidden="1" thickBot="1" x14ac:dyDescent="0.25">
      <c r="A930" s="213"/>
      <c r="B930" s="217"/>
      <c r="C930" s="213"/>
      <c r="D930" s="217"/>
      <c r="E930" s="213"/>
      <c r="F930" s="213"/>
      <c r="G930" s="213"/>
      <c r="H930" s="215"/>
      <c r="I930" s="215"/>
      <c r="J930" s="213"/>
      <c r="K930" s="216"/>
      <c r="L930" s="213"/>
      <c r="M930" s="213"/>
      <c r="N930" s="213"/>
      <c r="O930" s="213"/>
      <c r="P930" s="213"/>
      <c r="Q930" s="213"/>
      <c r="R930" s="213"/>
      <c r="S930" s="213"/>
      <c r="T930" s="213"/>
      <c r="U930" s="213"/>
      <c r="V930" s="213"/>
      <c r="W930" s="213"/>
      <c r="X930" s="213"/>
      <c r="Y930" s="213"/>
      <c r="Z930" s="213"/>
      <c r="AA930" s="213"/>
      <c r="AB930" s="213"/>
    </row>
    <row r="931" spans="1:28" ht="15" hidden="1" thickBot="1" x14ac:dyDescent="0.25">
      <c r="A931" s="213"/>
      <c r="B931" s="217"/>
      <c r="C931" s="213"/>
      <c r="D931" s="217"/>
      <c r="E931" s="213"/>
      <c r="F931" s="213"/>
      <c r="G931" s="213"/>
      <c r="H931" s="215"/>
      <c r="I931" s="215"/>
      <c r="J931" s="213"/>
      <c r="K931" s="216"/>
      <c r="L931" s="213"/>
      <c r="M931" s="213"/>
      <c r="N931" s="213"/>
      <c r="O931" s="213"/>
      <c r="P931" s="213"/>
      <c r="Q931" s="213"/>
      <c r="R931" s="213"/>
      <c r="S931" s="213"/>
      <c r="T931" s="213"/>
      <c r="U931" s="213"/>
      <c r="V931" s="213"/>
      <c r="W931" s="213"/>
      <c r="X931" s="213"/>
      <c r="Y931" s="213"/>
      <c r="Z931" s="213"/>
      <c r="AA931" s="213"/>
      <c r="AB931" s="213"/>
    </row>
    <row r="932" spans="1:28" ht="15" hidden="1" thickBot="1" x14ac:dyDescent="0.25">
      <c r="A932" s="213"/>
      <c r="B932" s="217"/>
      <c r="C932" s="213"/>
      <c r="D932" s="217"/>
      <c r="E932" s="213"/>
      <c r="F932" s="213"/>
      <c r="G932" s="213"/>
      <c r="H932" s="215"/>
      <c r="I932" s="215"/>
      <c r="J932" s="213"/>
      <c r="K932" s="216"/>
      <c r="L932" s="213"/>
      <c r="M932" s="213"/>
      <c r="N932" s="213"/>
      <c r="O932" s="213"/>
      <c r="P932" s="213"/>
      <c r="Q932" s="213"/>
      <c r="R932" s="213"/>
      <c r="S932" s="213"/>
      <c r="T932" s="213"/>
      <c r="U932" s="213"/>
      <c r="V932" s="213"/>
      <c r="W932" s="213"/>
      <c r="X932" s="213"/>
      <c r="Y932" s="213"/>
      <c r="Z932" s="213"/>
      <c r="AA932" s="213"/>
      <c r="AB932" s="213"/>
    </row>
    <row r="933" spans="1:28" ht="15" hidden="1" thickBot="1" x14ac:dyDescent="0.25">
      <c r="A933" s="213"/>
      <c r="B933" s="217"/>
      <c r="C933" s="213"/>
      <c r="D933" s="217"/>
      <c r="E933" s="213"/>
      <c r="F933" s="213"/>
      <c r="G933" s="213"/>
      <c r="H933" s="215"/>
      <c r="I933" s="215"/>
      <c r="J933" s="213"/>
      <c r="K933" s="216"/>
      <c r="L933" s="213"/>
      <c r="M933" s="213"/>
      <c r="N933" s="213"/>
      <c r="O933" s="213"/>
      <c r="P933" s="213"/>
      <c r="Q933" s="213"/>
      <c r="R933" s="213"/>
      <c r="S933" s="213"/>
      <c r="T933" s="213"/>
      <c r="U933" s="213"/>
      <c r="V933" s="213"/>
      <c r="W933" s="213"/>
      <c r="X933" s="213"/>
      <c r="Y933" s="213"/>
      <c r="Z933" s="213"/>
      <c r="AA933" s="213"/>
      <c r="AB933" s="213"/>
    </row>
    <row r="934" spans="1:28" ht="15" hidden="1" thickBot="1" x14ac:dyDescent="0.25">
      <c r="A934" s="213"/>
      <c r="B934" s="217"/>
      <c r="C934" s="213"/>
      <c r="D934" s="217"/>
      <c r="E934" s="213"/>
      <c r="F934" s="213"/>
      <c r="G934" s="213"/>
      <c r="H934" s="215"/>
      <c r="I934" s="215"/>
      <c r="J934" s="213"/>
      <c r="K934" s="216"/>
      <c r="L934" s="213"/>
      <c r="M934" s="213"/>
      <c r="N934" s="213"/>
      <c r="O934" s="213"/>
      <c r="P934" s="213"/>
      <c r="Q934" s="213"/>
      <c r="R934" s="213"/>
      <c r="S934" s="213"/>
      <c r="T934" s="213"/>
      <c r="U934" s="213"/>
      <c r="V934" s="213"/>
      <c r="W934" s="213"/>
      <c r="X934" s="213"/>
      <c r="Y934" s="213"/>
      <c r="Z934" s="213"/>
      <c r="AA934" s="213"/>
      <c r="AB934" s="213"/>
    </row>
    <row r="935" spans="1:28" ht="15" hidden="1" thickBot="1" x14ac:dyDescent="0.25">
      <c r="A935" s="213"/>
      <c r="B935" s="217"/>
      <c r="C935" s="213"/>
      <c r="D935" s="217"/>
      <c r="E935" s="213"/>
      <c r="F935" s="213"/>
      <c r="G935" s="213"/>
      <c r="H935" s="215"/>
      <c r="I935" s="215"/>
      <c r="J935" s="213"/>
      <c r="K935" s="216"/>
      <c r="L935" s="213"/>
      <c r="M935" s="213"/>
      <c r="N935" s="213"/>
      <c r="O935" s="213"/>
      <c r="P935" s="213"/>
      <c r="Q935" s="213"/>
      <c r="R935" s="213"/>
      <c r="S935" s="213"/>
      <c r="T935" s="213"/>
      <c r="U935" s="213"/>
      <c r="V935" s="213"/>
      <c r="W935" s="213"/>
      <c r="X935" s="213"/>
      <c r="Y935" s="213"/>
      <c r="Z935" s="213"/>
      <c r="AA935" s="213"/>
      <c r="AB935" s="213"/>
    </row>
    <row r="936" spans="1:28" ht="15" hidden="1" thickBot="1" x14ac:dyDescent="0.25">
      <c r="A936" s="213"/>
      <c r="B936" s="217"/>
      <c r="C936" s="213"/>
      <c r="D936" s="217"/>
      <c r="E936" s="213"/>
      <c r="F936" s="213"/>
      <c r="G936" s="213"/>
      <c r="H936" s="215"/>
      <c r="I936" s="215"/>
      <c r="J936" s="213"/>
      <c r="K936" s="216"/>
      <c r="L936" s="213"/>
      <c r="M936" s="213"/>
      <c r="N936" s="213"/>
      <c r="O936" s="213"/>
      <c r="P936" s="213"/>
      <c r="Q936" s="213"/>
      <c r="R936" s="213"/>
      <c r="S936" s="213"/>
      <c r="T936" s="213"/>
      <c r="U936" s="213"/>
      <c r="V936" s="213"/>
      <c r="W936" s="213"/>
      <c r="X936" s="213"/>
      <c r="Y936" s="213"/>
      <c r="Z936" s="213"/>
      <c r="AA936" s="213"/>
      <c r="AB936" s="213"/>
    </row>
    <row r="937" spans="1:28" ht="15" hidden="1" thickBot="1" x14ac:dyDescent="0.25">
      <c r="A937" s="213"/>
      <c r="B937" s="217"/>
      <c r="C937" s="213"/>
      <c r="D937" s="217"/>
      <c r="E937" s="213"/>
      <c r="F937" s="213"/>
      <c r="G937" s="213"/>
      <c r="H937" s="215"/>
      <c r="I937" s="215"/>
      <c r="J937" s="213"/>
      <c r="K937" s="216"/>
      <c r="L937" s="213"/>
      <c r="M937" s="213"/>
      <c r="N937" s="213"/>
      <c r="O937" s="213"/>
      <c r="P937" s="213"/>
      <c r="Q937" s="213"/>
      <c r="R937" s="213"/>
      <c r="S937" s="213"/>
      <c r="T937" s="213"/>
      <c r="U937" s="213"/>
      <c r="V937" s="213"/>
      <c r="W937" s="213"/>
      <c r="X937" s="213"/>
      <c r="Y937" s="213"/>
      <c r="Z937" s="213"/>
      <c r="AA937" s="213"/>
      <c r="AB937" s="213"/>
    </row>
    <row r="938" spans="1:28" ht="15" hidden="1" thickBot="1" x14ac:dyDescent="0.25">
      <c r="A938" s="213"/>
      <c r="B938" s="217"/>
      <c r="C938" s="213"/>
      <c r="D938" s="217"/>
      <c r="E938" s="213"/>
      <c r="F938" s="213"/>
      <c r="G938" s="213"/>
      <c r="H938" s="215"/>
      <c r="I938" s="215"/>
      <c r="J938" s="213"/>
      <c r="K938" s="216"/>
      <c r="L938" s="213"/>
      <c r="M938" s="213"/>
      <c r="N938" s="213"/>
      <c r="O938" s="213"/>
      <c r="P938" s="213"/>
      <c r="Q938" s="213"/>
      <c r="R938" s="213"/>
      <c r="S938" s="213"/>
      <c r="T938" s="213"/>
      <c r="U938" s="213"/>
      <c r="V938" s="213"/>
      <c r="W938" s="213"/>
      <c r="X938" s="213"/>
      <c r="Y938" s="213"/>
      <c r="Z938" s="213"/>
      <c r="AA938" s="213"/>
      <c r="AB938" s="213"/>
    </row>
    <row r="939" spans="1:28" ht="15" hidden="1" thickBot="1" x14ac:dyDescent="0.25">
      <c r="A939" s="213"/>
      <c r="B939" s="217"/>
      <c r="C939" s="213"/>
      <c r="D939" s="217"/>
      <c r="E939" s="213"/>
      <c r="F939" s="213"/>
      <c r="G939" s="213"/>
      <c r="H939" s="215"/>
      <c r="I939" s="215"/>
      <c r="J939" s="213"/>
      <c r="K939" s="216"/>
      <c r="L939" s="213"/>
      <c r="M939" s="213"/>
      <c r="N939" s="213"/>
      <c r="O939" s="213"/>
      <c r="P939" s="213"/>
      <c r="Q939" s="213"/>
      <c r="R939" s="213"/>
      <c r="S939" s="213"/>
      <c r="T939" s="213"/>
      <c r="U939" s="213"/>
      <c r="V939" s="213"/>
      <c r="W939" s="213"/>
      <c r="X939" s="213"/>
      <c r="Y939" s="213"/>
      <c r="Z939" s="213"/>
      <c r="AA939" s="213"/>
      <c r="AB939" s="213"/>
    </row>
    <row r="940" spans="1:28" ht="15" hidden="1" thickBot="1" x14ac:dyDescent="0.25">
      <c r="A940" s="213"/>
      <c r="B940" s="217"/>
      <c r="C940" s="213"/>
      <c r="D940" s="217"/>
      <c r="E940" s="213"/>
      <c r="F940" s="213"/>
      <c r="G940" s="213"/>
      <c r="H940" s="215"/>
      <c r="I940" s="215"/>
      <c r="J940" s="213"/>
      <c r="K940" s="216"/>
      <c r="L940" s="213"/>
      <c r="M940" s="213"/>
      <c r="N940" s="213"/>
      <c r="O940" s="213"/>
      <c r="P940" s="213"/>
      <c r="Q940" s="213"/>
      <c r="R940" s="213"/>
      <c r="S940" s="213"/>
      <c r="T940" s="213"/>
      <c r="U940" s="213"/>
      <c r="V940" s="213"/>
      <c r="W940" s="213"/>
      <c r="X940" s="213"/>
      <c r="Y940" s="213"/>
      <c r="Z940" s="213"/>
      <c r="AA940" s="213"/>
      <c r="AB940" s="213"/>
    </row>
    <row r="941" spans="1:28" ht="15" hidden="1" thickBot="1" x14ac:dyDescent="0.25">
      <c r="A941" s="213"/>
      <c r="B941" s="217"/>
      <c r="C941" s="213"/>
      <c r="D941" s="217"/>
      <c r="E941" s="213"/>
      <c r="F941" s="213"/>
      <c r="G941" s="213"/>
      <c r="H941" s="215"/>
      <c r="I941" s="215"/>
      <c r="J941" s="213"/>
      <c r="K941" s="216"/>
      <c r="L941" s="213"/>
      <c r="M941" s="213"/>
      <c r="N941" s="213"/>
      <c r="O941" s="213"/>
      <c r="P941" s="213"/>
      <c r="Q941" s="213"/>
      <c r="R941" s="213"/>
      <c r="S941" s="213"/>
      <c r="T941" s="213"/>
      <c r="U941" s="213"/>
      <c r="V941" s="213"/>
      <c r="W941" s="213"/>
      <c r="X941" s="213"/>
      <c r="Y941" s="213"/>
      <c r="Z941" s="213"/>
      <c r="AA941" s="213"/>
      <c r="AB941" s="213"/>
    </row>
    <row r="942" spans="1:28" ht="15" hidden="1" thickBot="1" x14ac:dyDescent="0.25">
      <c r="A942" s="213"/>
      <c r="B942" s="217"/>
      <c r="C942" s="213"/>
      <c r="D942" s="217"/>
      <c r="E942" s="213"/>
      <c r="F942" s="213"/>
      <c r="G942" s="213"/>
      <c r="H942" s="215"/>
      <c r="I942" s="215"/>
      <c r="J942" s="213"/>
      <c r="K942" s="216"/>
      <c r="L942" s="213"/>
      <c r="M942" s="213"/>
      <c r="N942" s="213"/>
      <c r="O942" s="213"/>
      <c r="P942" s="213"/>
      <c r="Q942" s="213"/>
      <c r="R942" s="213"/>
      <c r="S942" s="213"/>
      <c r="T942" s="213"/>
      <c r="U942" s="213"/>
      <c r="V942" s="213"/>
      <c r="W942" s="213"/>
      <c r="X942" s="213"/>
      <c r="Y942" s="213"/>
      <c r="Z942" s="213"/>
      <c r="AA942" s="213"/>
      <c r="AB942" s="213"/>
    </row>
    <row r="943" spans="1:28" ht="15" hidden="1" thickBot="1" x14ac:dyDescent="0.25">
      <c r="A943" s="213"/>
      <c r="B943" s="217"/>
      <c r="C943" s="213"/>
      <c r="D943" s="217"/>
      <c r="E943" s="213"/>
      <c r="F943" s="213"/>
      <c r="G943" s="213"/>
      <c r="H943" s="215"/>
      <c r="I943" s="215"/>
      <c r="J943" s="213"/>
      <c r="K943" s="216"/>
      <c r="L943" s="213"/>
      <c r="M943" s="213"/>
      <c r="N943" s="213"/>
      <c r="O943" s="213"/>
      <c r="P943" s="213"/>
      <c r="Q943" s="213"/>
      <c r="R943" s="213"/>
      <c r="S943" s="213"/>
      <c r="T943" s="213"/>
      <c r="U943" s="213"/>
      <c r="V943" s="213"/>
      <c r="W943" s="213"/>
      <c r="X943" s="213"/>
      <c r="Y943" s="213"/>
      <c r="Z943" s="213"/>
      <c r="AA943" s="213"/>
      <c r="AB943" s="213"/>
    </row>
    <row r="944" spans="1:28" ht="15" hidden="1" thickBot="1" x14ac:dyDescent="0.25">
      <c r="A944" s="213"/>
      <c r="B944" s="217"/>
      <c r="C944" s="213"/>
      <c r="D944" s="217"/>
      <c r="E944" s="213"/>
      <c r="F944" s="213"/>
      <c r="G944" s="213"/>
      <c r="H944" s="215"/>
      <c r="I944" s="215"/>
      <c r="J944" s="213"/>
      <c r="K944" s="216"/>
      <c r="L944" s="213"/>
      <c r="M944" s="213"/>
      <c r="N944" s="213"/>
      <c r="O944" s="213"/>
      <c r="P944" s="213"/>
      <c r="Q944" s="213"/>
      <c r="R944" s="213"/>
      <c r="S944" s="213"/>
      <c r="T944" s="213"/>
      <c r="U944" s="213"/>
      <c r="V944" s="213"/>
      <c r="W944" s="213"/>
      <c r="X944" s="213"/>
      <c r="Y944" s="213"/>
      <c r="Z944" s="213"/>
      <c r="AA944" s="213"/>
      <c r="AB944" s="213"/>
    </row>
    <row r="945" spans="1:28" ht="15" hidden="1" thickBot="1" x14ac:dyDescent="0.25">
      <c r="A945" s="213"/>
      <c r="B945" s="217"/>
      <c r="C945" s="213"/>
      <c r="D945" s="217"/>
      <c r="E945" s="213"/>
      <c r="F945" s="213"/>
      <c r="G945" s="213"/>
      <c r="H945" s="215"/>
      <c r="I945" s="215"/>
      <c r="J945" s="213"/>
      <c r="K945" s="216"/>
      <c r="L945" s="213"/>
      <c r="M945" s="213"/>
      <c r="N945" s="213"/>
      <c r="O945" s="213"/>
      <c r="P945" s="213"/>
      <c r="Q945" s="213"/>
      <c r="R945" s="213"/>
      <c r="S945" s="213"/>
      <c r="T945" s="213"/>
      <c r="U945" s="213"/>
      <c r="V945" s="213"/>
      <c r="W945" s="213"/>
      <c r="X945" s="213"/>
      <c r="Y945" s="213"/>
      <c r="Z945" s="213"/>
      <c r="AA945" s="213"/>
      <c r="AB945" s="213"/>
    </row>
    <row r="946" spans="1:28" ht="15" hidden="1" thickBot="1" x14ac:dyDescent="0.25">
      <c r="A946" s="213"/>
      <c r="B946" s="217"/>
      <c r="C946" s="213"/>
      <c r="D946" s="217"/>
      <c r="E946" s="213"/>
      <c r="F946" s="213"/>
      <c r="G946" s="213"/>
      <c r="H946" s="215"/>
      <c r="I946" s="215"/>
      <c r="J946" s="213"/>
      <c r="K946" s="216"/>
      <c r="L946" s="213"/>
      <c r="M946" s="213"/>
      <c r="N946" s="213"/>
      <c r="O946" s="213"/>
      <c r="P946" s="213"/>
      <c r="Q946" s="213"/>
      <c r="R946" s="213"/>
      <c r="S946" s="213"/>
      <c r="T946" s="213"/>
      <c r="U946" s="213"/>
      <c r="V946" s="213"/>
      <c r="W946" s="213"/>
      <c r="X946" s="213"/>
      <c r="Y946" s="213"/>
      <c r="Z946" s="213"/>
      <c r="AA946" s="213"/>
      <c r="AB946" s="213"/>
    </row>
    <row r="947" spans="1:28" ht="15" hidden="1" thickBot="1" x14ac:dyDescent="0.25">
      <c r="A947" s="213"/>
      <c r="B947" s="217"/>
      <c r="C947" s="213"/>
      <c r="D947" s="217"/>
      <c r="E947" s="213"/>
      <c r="F947" s="213"/>
      <c r="G947" s="213"/>
      <c r="H947" s="215"/>
      <c r="I947" s="215"/>
      <c r="J947" s="213"/>
      <c r="K947" s="216"/>
      <c r="L947" s="213"/>
      <c r="M947" s="213"/>
      <c r="N947" s="213"/>
      <c r="O947" s="213"/>
      <c r="P947" s="213"/>
      <c r="Q947" s="213"/>
      <c r="R947" s="213"/>
      <c r="S947" s="213"/>
      <c r="T947" s="213"/>
      <c r="U947" s="213"/>
      <c r="V947" s="213"/>
      <c r="W947" s="213"/>
      <c r="X947" s="213"/>
      <c r="Y947" s="213"/>
      <c r="Z947" s="213"/>
      <c r="AA947" s="213"/>
      <c r="AB947" s="213"/>
    </row>
    <row r="948" spans="1:28" ht="15" hidden="1" thickBot="1" x14ac:dyDescent="0.25">
      <c r="A948" s="213"/>
      <c r="B948" s="217"/>
      <c r="C948" s="213"/>
      <c r="D948" s="217"/>
      <c r="E948" s="213"/>
      <c r="F948" s="213"/>
      <c r="G948" s="213"/>
      <c r="H948" s="215"/>
      <c r="I948" s="215"/>
      <c r="J948" s="213"/>
      <c r="K948" s="216"/>
      <c r="L948" s="213"/>
      <c r="M948" s="213"/>
      <c r="N948" s="213"/>
      <c r="O948" s="213"/>
      <c r="P948" s="213"/>
      <c r="Q948" s="213"/>
      <c r="R948" s="213"/>
      <c r="S948" s="213"/>
      <c r="T948" s="213"/>
      <c r="U948" s="213"/>
      <c r="V948" s="213"/>
      <c r="W948" s="213"/>
      <c r="X948" s="213"/>
      <c r="Y948" s="213"/>
      <c r="Z948" s="213"/>
      <c r="AA948" s="213"/>
      <c r="AB948" s="213"/>
    </row>
    <row r="949" spans="1:28" ht="15" hidden="1" thickBot="1" x14ac:dyDescent="0.25">
      <c r="A949" s="213"/>
      <c r="B949" s="217"/>
      <c r="C949" s="213"/>
      <c r="D949" s="217"/>
      <c r="E949" s="213"/>
      <c r="F949" s="213"/>
      <c r="G949" s="213"/>
      <c r="H949" s="215"/>
      <c r="I949" s="215"/>
      <c r="J949" s="213"/>
      <c r="K949" s="216"/>
      <c r="L949" s="213"/>
      <c r="M949" s="213"/>
      <c r="N949" s="213"/>
      <c r="O949" s="213"/>
      <c r="P949" s="213"/>
      <c r="Q949" s="213"/>
      <c r="R949" s="213"/>
      <c r="S949" s="213"/>
      <c r="T949" s="213"/>
      <c r="U949" s="213"/>
      <c r="V949" s="213"/>
      <c r="W949" s="213"/>
      <c r="X949" s="213"/>
      <c r="Y949" s="213"/>
      <c r="Z949" s="213"/>
      <c r="AA949" s="213"/>
      <c r="AB949" s="213"/>
    </row>
    <row r="950" spans="1:28" ht="15" hidden="1" thickBot="1" x14ac:dyDescent="0.25">
      <c r="A950" s="213"/>
      <c r="B950" s="217"/>
      <c r="C950" s="213"/>
      <c r="D950" s="217"/>
      <c r="E950" s="213"/>
      <c r="F950" s="213"/>
      <c r="G950" s="213"/>
      <c r="H950" s="215"/>
      <c r="I950" s="215"/>
      <c r="J950" s="213"/>
      <c r="K950" s="216"/>
      <c r="L950" s="213"/>
      <c r="M950" s="213"/>
      <c r="N950" s="213"/>
      <c r="O950" s="213"/>
      <c r="P950" s="213"/>
      <c r="Q950" s="213"/>
      <c r="R950" s="213"/>
      <c r="S950" s="213"/>
      <c r="T950" s="213"/>
      <c r="U950" s="213"/>
      <c r="V950" s="213"/>
      <c r="W950" s="213"/>
      <c r="X950" s="213"/>
      <c r="Y950" s="213"/>
      <c r="Z950" s="213"/>
      <c r="AA950" s="213"/>
      <c r="AB950" s="213"/>
    </row>
    <row r="951" spans="1:28" ht="15" hidden="1" thickBot="1" x14ac:dyDescent="0.25">
      <c r="A951" s="213"/>
      <c r="B951" s="217"/>
      <c r="C951" s="213"/>
      <c r="D951" s="217"/>
      <c r="E951" s="213"/>
      <c r="F951" s="213"/>
      <c r="G951" s="213"/>
      <c r="H951" s="215"/>
      <c r="I951" s="215"/>
      <c r="J951" s="213"/>
      <c r="K951" s="216"/>
      <c r="L951" s="213"/>
      <c r="M951" s="213"/>
      <c r="N951" s="213"/>
      <c r="O951" s="213"/>
      <c r="P951" s="213"/>
      <c r="Q951" s="213"/>
      <c r="R951" s="213"/>
      <c r="S951" s="213"/>
      <c r="T951" s="213"/>
      <c r="U951" s="213"/>
      <c r="V951" s="213"/>
      <c r="W951" s="213"/>
      <c r="X951" s="213"/>
      <c r="Y951" s="213"/>
      <c r="Z951" s="213"/>
      <c r="AA951" s="213"/>
      <c r="AB951" s="213"/>
    </row>
    <row r="952" spans="1:28" ht="15" hidden="1" thickBot="1" x14ac:dyDescent="0.25">
      <c r="A952" s="213"/>
      <c r="B952" s="217"/>
      <c r="C952" s="213"/>
      <c r="D952" s="217"/>
      <c r="E952" s="213"/>
      <c r="F952" s="213"/>
      <c r="G952" s="213"/>
      <c r="H952" s="215"/>
      <c r="I952" s="215"/>
      <c r="J952" s="213"/>
      <c r="K952" s="216"/>
      <c r="L952" s="213"/>
      <c r="M952" s="213"/>
      <c r="N952" s="213"/>
      <c r="O952" s="213"/>
      <c r="P952" s="213"/>
      <c r="Q952" s="213"/>
      <c r="R952" s="213"/>
      <c r="S952" s="213"/>
      <c r="T952" s="213"/>
      <c r="U952" s="213"/>
      <c r="V952" s="213"/>
      <c r="W952" s="213"/>
      <c r="X952" s="213"/>
      <c r="Y952" s="213"/>
      <c r="Z952" s="213"/>
      <c r="AA952" s="213"/>
      <c r="AB952" s="213"/>
    </row>
    <row r="953" spans="1:28" ht="15" hidden="1" thickBot="1" x14ac:dyDescent="0.25">
      <c r="A953" s="213"/>
      <c r="B953" s="217"/>
      <c r="C953" s="213"/>
      <c r="D953" s="217"/>
      <c r="E953" s="213"/>
      <c r="F953" s="213"/>
      <c r="G953" s="213"/>
      <c r="H953" s="215"/>
      <c r="I953" s="215"/>
      <c r="J953" s="213"/>
      <c r="K953" s="216"/>
      <c r="L953" s="213"/>
      <c r="M953" s="213"/>
      <c r="N953" s="213"/>
      <c r="O953" s="213"/>
      <c r="P953" s="213"/>
      <c r="Q953" s="213"/>
      <c r="R953" s="213"/>
      <c r="S953" s="213"/>
      <c r="T953" s="213"/>
      <c r="U953" s="213"/>
      <c r="V953" s="213"/>
      <c r="W953" s="213"/>
      <c r="X953" s="213"/>
      <c r="Y953" s="213"/>
      <c r="Z953" s="213"/>
      <c r="AA953" s="213"/>
      <c r="AB953" s="213"/>
    </row>
    <row r="954" spans="1:28" ht="15" hidden="1" thickBot="1" x14ac:dyDescent="0.25">
      <c r="A954" s="213"/>
      <c r="B954" s="217"/>
      <c r="C954" s="213"/>
      <c r="D954" s="217"/>
      <c r="E954" s="213"/>
      <c r="F954" s="213"/>
      <c r="G954" s="213"/>
      <c r="H954" s="215"/>
      <c r="I954" s="215"/>
      <c r="J954" s="213"/>
      <c r="K954" s="216"/>
      <c r="L954" s="213"/>
      <c r="M954" s="213"/>
      <c r="N954" s="213"/>
      <c r="O954" s="213"/>
      <c r="P954" s="213"/>
      <c r="Q954" s="213"/>
      <c r="R954" s="213"/>
      <c r="S954" s="213"/>
      <c r="T954" s="213"/>
      <c r="U954" s="213"/>
      <c r="V954" s="213"/>
      <c r="W954" s="213"/>
      <c r="X954" s="213"/>
      <c r="Y954" s="213"/>
      <c r="Z954" s="213"/>
      <c r="AA954" s="213"/>
      <c r="AB954" s="213"/>
    </row>
    <row r="955" spans="1:28" ht="15" hidden="1" thickBot="1" x14ac:dyDescent="0.25">
      <c r="A955" s="213"/>
      <c r="B955" s="217"/>
      <c r="C955" s="213"/>
      <c r="D955" s="217"/>
      <c r="E955" s="213"/>
      <c r="F955" s="213"/>
      <c r="G955" s="213"/>
      <c r="H955" s="215"/>
      <c r="I955" s="215"/>
      <c r="J955" s="213"/>
      <c r="K955" s="216"/>
      <c r="L955" s="213"/>
      <c r="M955" s="213"/>
      <c r="N955" s="213"/>
      <c r="O955" s="213"/>
      <c r="P955" s="213"/>
      <c r="Q955" s="213"/>
      <c r="R955" s="213"/>
      <c r="S955" s="213"/>
      <c r="T955" s="213"/>
      <c r="U955" s="213"/>
      <c r="V955" s="213"/>
      <c r="W955" s="213"/>
      <c r="X955" s="213"/>
      <c r="Y955" s="213"/>
      <c r="Z955" s="213"/>
      <c r="AA955" s="213"/>
      <c r="AB955" s="213"/>
    </row>
    <row r="956" spans="1:28" ht="15" hidden="1" thickBot="1" x14ac:dyDescent="0.25">
      <c r="A956" s="213"/>
      <c r="B956" s="217"/>
      <c r="C956" s="213"/>
      <c r="D956" s="217"/>
      <c r="E956" s="213"/>
      <c r="F956" s="213"/>
      <c r="G956" s="213"/>
      <c r="H956" s="215"/>
      <c r="I956" s="215"/>
      <c r="J956" s="213"/>
      <c r="K956" s="216"/>
      <c r="L956" s="213"/>
      <c r="M956" s="213"/>
      <c r="N956" s="213"/>
      <c r="O956" s="213"/>
      <c r="P956" s="213"/>
      <c r="Q956" s="213"/>
      <c r="R956" s="213"/>
      <c r="S956" s="213"/>
      <c r="T956" s="213"/>
      <c r="U956" s="213"/>
      <c r="V956" s="213"/>
      <c r="W956" s="213"/>
      <c r="X956" s="213"/>
      <c r="Y956" s="213"/>
      <c r="Z956" s="213"/>
      <c r="AA956" s="213"/>
      <c r="AB956" s="213"/>
    </row>
    <row r="957" spans="1:28" ht="15" hidden="1" thickBot="1" x14ac:dyDescent="0.25">
      <c r="A957" s="213"/>
      <c r="B957" s="217"/>
      <c r="C957" s="213"/>
      <c r="D957" s="217"/>
      <c r="E957" s="213"/>
      <c r="F957" s="213"/>
      <c r="G957" s="213"/>
      <c r="H957" s="215"/>
      <c r="I957" s="215"/>
      <c r="J957" s="213"/>
      <c r="K957" s="216"/>
      <c r="L957" s="213"/>
      <c r="M957" s="213"/>
      <c r="N957" s="213"/>
      <c r="O957" s="213"/>
      <c r="P957" s="213"/>
      <c r="Q957" s="213"/>
      <c r="R957" s="213"/>
      <c r="S957" s="213"/>
      <c r="T957" s="213"/>
      <c r="U957" s="213"/>
      <c r="V957" s="213"/>
      <c r="W957" s="213"/>
      <c r="X957" s="213"/>
      <c r="Y957" s="213"/>
      <c r="Z957" s="213"/>
      <c r="AA957" s="213"/>
      <c r="AB957" s="213"/>
    </row>
    <row r="958" spans="1:28" ht="15" hidden="1" thickBot="1" x14ac:dyDescent="0.25">
      <c r="A958" s="213"/>
      <c r="B958" s="217"/>
      <c r="C958" s="213"/>
      <c r="D958" s="217"/>
      <c r="E958" s="213"/>
      <c r="F958" s="213"/>
      <c r="G958" s="213"/>
      <c r="H958" s="215"/>
      <c r="I958" s="215"/>
      <c r="J958" s="213"/>
      <c r="K958" s="216"/>
      <c r="L958" s="213"/>
      <c r="M958" s="213"/>
      <c r="N958" s="213"/>
      <c r="O958" s="213"/>
      <c r="P958" s="213"/>
      <c r="Q958" s="213"/>
      <c r="R958" s="213"/>
      <c r="S958" s="213"/>
      <c r="T958" s="213"/>
      <c r="U958" s="213"/>
      <c r="V958" s="213"/>
      <c r="W958" s="213"/>
      <c r="X958" s="213"/>
      <c r="Y958" s="213"/>
      <c r="Z958" s="213"/>
      <c r="AA958" s="213"/>
      <c r="AB958" s="213"/>
    </row>
    <row r="959" spans="1:28" ht="15" hidden="1" thickBot="1" x14ac:dyDescent="0.25">
      <c r="A959" s="213"/>
      <c r="B959" s="217"/>
      <c r="C959" s="213"/>
      <c r="D959" s="217"/>
      <c r="E959" s="213"/>
      <c r="F959" s="213"/>
      <c r="G959" s="213"/>
      <c r="H959" s="215"/>
      <c r="I959" s="215"/>
      <c r="J959" s="213"/>
      <c r="K959" s="216"/>
      <c r="L959" s="213"/>
      <c r="M959" s="213"/>
      <c r="N959" s="213"/>
      <c r="O959" s="213"/>
      <c r="P959" s="213"/>
      <c r="Q959" s="213"/>
      <c r="R959" s="213"/>
      <c r="S959" s="213"/>
      <c r="T959" s="213"/>
      <c r="U959" s="213"/>
      <c r="V959" s="213"/>
      <c r="W959" s="213"/>
      <c r="X959" s="213"/>
      <c r="Y959" s="213"/>
      <c r="Z959" s="213"/>
      <c r="AA959" s="213"/>
      <c r="AB959" s="213"/>
    </row>
    <row r="960" spans="1:28" ht="15" hidden="1" thickBot="1" x14ac:dyDescent="0.25">
      <c r="A960" s="213"/>
      <c r="B960" s="217"/>
      <c r="C960" s="213"/>
      <c r="D960" s="217"/>
      <c r="E960" s="213"/>
      <c r="F960" s="213"/>
      <c r="G960" s="213"/>
      <c r="H960" s="215"/>
      <c r="I960" s="215"/>
      <c r="J960" s="213"/>
      <c r="K960" s="216"/>
      <c r="L960" s="213"/>
      <c r="M960" s="213"/>
      <c r="N960" s="213"/>
      <c r="O960" s="213"/>
      <c r="P960" s="213"/>
      <c r="Q960" s="213"/>
      <c r="R960" s="213"/>
      <c r="S960" s="213"/>
      <c r="T960" s="213"/>
      <c r="U960" s="213"/>
      <c r="V960" s="213"/>
      <c r="W960" s="213"/>
      <c r="X960" s="213"/>
      <c r="Y960" s="213"/>
      <c r="Z960" s="213"/>
      <c r="AA960" s="213"/>
      <c r="AB960" s="213"/>
    </row>
    <row r="961" spans="1:28" ht="15" hidden="1" thickBot="1" x14ac:dyDescent="0.25">
      <c r="A961" s="213"/>
      <c r="B961" s="217"/>
      <c r="C961" s="213"/>
      <c r="D961" s="217"/>
      <c r="E961" s="213"/>
      <c r="F961" s="213"/>
      <c r="G961" s="213"/>
      <c r="H961" s="215"/>
      <c r="I961" s="215"/>
      <c r="J961" s="213"/>
      <c r="K961" s="216"/>
      <c r="L961" s="213"/>
      <c r="M961" s="213"/>
      <c r="N961" s="213"/>
      <c r="O961" s="213"/>
      <c r="P961" s="213"/>
      <c r="Q961" s="213"/>
      <c r="R961" s="213"/>
      <c r="S961" s="213"/>
      <c r="T961" s="213"/>
      <c r="U961" s="213"/>
      <c r="V961" s="213"/>
      <c r="W961" s="213"/>
      <c r="X961" s="213"/>
      <c r="Y961" s="213"/>
      <c r="Z961" s="213"/>
      <c r="AA961" s="213"/>
      <c r="AB961" s="213"/>
    </row>
    <row r="962" spans="1:28" ht="15" hidden="1" thickBot="1" x14ac:dyDescent="0.25">
      <c r="A962" s="213"/>
      <c r="B962" s="217"/>
      <c r="C962" s="213"/>
      <c r="D962" s="217"/>
      <c r="E962" s="213"/>
      <c r="F962" s="213"/>
      <c r="G962" s="213"/>
      <c r="H962" s="215"/>
      <c r="I962" s="215"/>
      <c r="J962" s="213"/>
      <c r="K962" s="216"/>
      <c r="L962" s="213"/>
      <c r="M962" s="213"/>
      <c r="N962" s="213"/>
      <c r="O962" s="213"/>
      <c r="P962" s="213"/>
      <c r="Q962" s="213"/>
      <c r="R962" s="213"/>
      <c r="S962" s="213"/>
      <c r="T962" s="213"/>
      <c r="U962" s="213"/>
      <c r="V962" s="213"/>
      <c r="W962" s="213"/>
      <c r="X962" s="213"/>
      <c r="Y962" s="213"/>
      <c r="Z962" s="213"/>
      <c r="AA962" s="213"/>
      <c r="AB962" s="213"/>
    </row>
    <row r="963" spans="1:28" ht="15" hidden="1" thickBot="1" x14ac:dyDescent="0.25">
      <c r="A963" s="213"/>
      <c r="B963" s="217"/>
      <c r="C963" s="213"/>
      <c r="D963" s="217"/>
      <c r="E963" s="213"/>
      <c r="F963" s="213"/>
      <c r="G963" s="213"/>
      <c r="H963" s="215"/>
      <c r="I963" s="215"/>
      <c r="J963" s="213"/>
      <c r="K963" s="216"/>
      <c r="L963" s="213"/>
      <c r="M963" s="213"/>
      <c r="N963" s="213"/>
      <c r="O963" s="213"/>
      <c r="P963" s="213"/>
      <c r="Q963" s="213"/>
      <c r="R963" s="213"/>
      <c r="S963" s="213"/>
      <c r="T963" s="213"/>
      <c r="U963" s="213"/>
      <c r="V963" s="213"/>
      <c r="W963" s="213"/>
      <c r="X963" s="213"/>
      <c r="Y963" s="213"/>
      <c r="Z963" s="213"/>
      <c r="AA963" s="213"/>
      <c r="AB963" s="213"/>
    </row>
    <row r="964" spans="1:28" ht="15" hidden="1" thickBot="1" x14ac:dyDescent="0.25">
      <c r="A964" s="213"/>
      <c r="B964" s="217"/>
      <c r="C964" s="213"/>
      <c r="D964" s="217"/>
      <c r="E964" s="213"/>
      <c r="F964" s="213"/>
      <c r="G964" s="213"/>
      <c r="H964" s="215"/>
      <c r="I964" s="215"/>
      <c r="J964" s="213"/>
      <c r="K964" s="216"/>
      <c r="L964" s="213"/>
      <c r="M964" s="213"/>
      <c r="N964" s="213"/>
      <c r="O964" s="213"/>
      <c r="P964" s="213"/>
      <c r="Q964" s="213"/>
      <c r="R964" s="213"/>
      <c r="S964" s="213"/>
      <c r="T964" s="213"/>
      <c r="U964" s="213"/>
      <c r="V964" s="213"/>
      <c r="W964" s="213"/>
      <c r="X964" s="213"/>
      <c r="Y964" s="213"/>
      <c r="Z964" s="213"/>
      <c r="AA964" s="213"/>
      <c r="AB964" s="213"/>
    </row>
    <row r="965" spans="1:28" ht="15" hidden="1" thickBot="1" x14ac:dyDescent="0.25">
      <c r="A965" s="213"/>
      <c r="B965" s="217"/>
      <c r="C965" s="213"/>
      <c r="D965" s="217"/>
      <c r="E965" s="213"/>
      <c r="F965" s="213"/>
      <c r="G965" s="213"/>
      <c r="H965" s="215"/>
      <c r="I965" s="215"/>
      <c r="J965" s="213"/>
      <c r="K965" s="216"/>
      <c r="L965" s="213"/>
      <c r="M965" s="213"/>
      <c r="N965" s="213"/>
      <c r="O965" s="213"/>
      <c r="P965" s="213"/>
      <c r="Q965" s="213"/>
      <c r="R965" s="213"/>
      <c r="S965" s="213"/>
      <c r="T965" s="213"/>
      <c r="U965" s="213"/>
      <c r="V965" s="213"/>
      <c r="W965" s="213"/>
      <c r="X965" s="213"/>
      <c r="Y965" s="213"/>
      <c r="Z965" s="213"/>
      <c r="AA965" s="213"/>
      <c r="AB965" s="213"/>
    </row>
    <row r="966" spans="1:28" ht="15" hidden="1" thickBot="1" x14ac:dyDescent="0.25">
      <c r="A966" s="213"/>
      <c r="B966" s="217"/>
      <c r="C966" s="213"/>
      <c r="D966" s="217"/>
      <c r="E966" s="213"/>
      <c r="F966" s="213"/>
      <c r="G966" s="213"/>
      <c r="H966" s="215"/>
      <c r="I966" s="215"/>
      <c r="J966" s="213"/>
      <c r="K966" s="216"/>
      <c r="L966" s="213"/>
      <c r="M966" s="213"/>
      <c r="N966" s="213"/>
      <c r="O966" s="213"/>
      <c r="P966" s="213"/>
      <c r="Q966" s="213"/>
      <c r="R966" s="213"/>
      <c r="S966" s="213"/>
      <c r="T966" s="213"/>
      <c r="U966" s="213"/>
      <c r="V966" s="213"/>
      <c r="W966" s="213"/>
      <c r="X966" s="213"/>
      <c r="Y966" s="213"/>
      <c r="Z966" s="213"/>
      <c r="AA966" s="213"/>
      <c r="AB966" s="213"/>
    </row>
    <row r="967" spans="1:28" ht="15" hidden="1" thickBot="1" x14ac:dyDescent="0.25">
      <c r="A967" s="213"/>
      <c r="B967" s="217"/>
      <c r="C967" s="213"/>
      <c r="D967" s="217"/>
      <c r="E967" s="213"/>
      <c r="F967" s="213"/>
      <c r="G967" s="213"/>
      <c r="H967" s="215"/>
      <c r="I967" s="215"/>
      <c r="J967" s="213"/>
      <c r="K967" s="216"/>
      <c r="L967" s="213"/>
      <c r="M967" s="213"/>
      <c r="N967" s="213"/>
      <c r="O967" s="213"/>
      <c r="P967" s="213"/>
      <c r="Q967" s="213"/>
      <c r="R967" s="213"/>
      <c r="S967" s="213"/>
      <c r="T967" s="213"/>
      <c r="U967" s="213"/>
      <c r="V967" s="213"/>
      <c r="W967" s="213"/>
      <c r="X967" s="213"/>
      <c r="Y967" s="213"/>
      <c r="Z967" s="213"/>
      <c r="AA967" s="213"/>
      <c r="AB967" s="213"/>
    </row>
    <row r="968" spans="1:28" ht="15" hidden="1" thickBot="1" x14ac:dyDescent="0.25">
      <c r="A968" s="213"/>
      <c r="B968" s="217"/>
      <c r="C968" s="213"/>
      <c r="D968" s="217"/>
      <c r="E968" s="213"/>
      <c r="F968" s="213"/>
      <c r="G968" s="213"/>
      <c r="H968" s="215"/>
      <c r="I968" s="215"/>
      <c r="J968" s="213"/>
      <c r="K968" s="216"/>
      <c r="L968" s="213"/>
      <c r="M968" s="213"/>
      <c r="N968" s="213"/>
      <c r="O968" s="213"/>
      <c r="P968" s="213"/>
      <c r="Q968" s="213"/>
      <c r="R968" s="213"/>
      <c r="S968" s="213"/>
      <c r="T968" s="213"/>
      <c r="U968" s="213"/>
      <c r="V968" s="213"/>
      <c r="W968" s="213"/>
      <c r="X968" s="213"/>
      <c r="Y968" s="213"/>
      <c r="Z968" s="213"/>
      <c r="AA968" s="213"/>
      <c r="AB968" s="213"/>
    </row>
    <row r="969" spans="1:28" ht="15" hidden="1" thickBot="1" x14ac:dyDescent="0.25">
      <c r="A969" s="213"/>
      <c r="B969" s="217"/>
      <c r="C969" s="213"/>
      <c r="D969" s="217"/>
      <c r="E969" s="213"/>
      <c r="F969" s="213"/>
      <c r="G969" s="213"/>
      <c r="H969" s="215"/>
      <c r="I969" s="215"/>
      <c r="J969" s="213"/>
      <c r="K969" s="216"/>
      <c r="L969" s="213"/>
      <c r="M969" s="213"/>
      <c r="N969" s="213"/>
      <c r="O969" s="213"/>
      <c r="P969" s="213"/>
      <c r="Q969" s="213"/>
      <c r="R969" s="213"/>
      <c r="S969" s="213"/>
      <c r="T969" s="213"/>
      <c r="U969" s="213"/>
      <c r="V969" s="213"/>
      <c r="W969" s="213"/>
      <c r="X969" s="213"/>
      <c r="Y969" s="213"/>
      <c r="Z969" s="213"/>
      <c r="AA969" s="213"/>
      <c r="AB969" s="213"/>
    </row>
    <row r="970" spans="1:28" ht="15" hidden="1" thickBot="1" x14ac:dyDescent="0.25">
      <c r="A970" s="213"/>
      <c r="B970" s="217"/>
      <c r="C970" s="213"/>
      <c r="D970" s="217"/>
      <c r="E970" s="213"/>
      <c r="F970" s="213"/>
      <c r="G970" s="213"/>
      <c r="H970" s="215"/>
      <c r="I970" s="215"/>
      <c r="J970" s="213"/>
      <c r="K970" s="216"/>
      <c r="L970" s="213"/>
      <c r="M970" s="213"/>
      <c r="N970" s="213"/>
      <c r="O970" s="213"/>
      <c r="P970" s="213"/>
      <c r="Q970" s="213"/>
      <c r="R970" s="213"/>
      <c r="S970" s="213"/>
      <c r="T970" s="213"/>
      <c r="U970" s="213"/>
      <c r="V970" s="213"/>
      <c r="W970" s="213"/>
      <c r="X970" s="213"/>
      <c r="Y970" s="213"/>
      <c r="Z970" s="213"/>
      <c r="AA970" s="213"/>
      <c r="AB970" s="213"/>
    </row>
    <row r="971" spans="1:28" ht="15" hidden="1" thickBot="1" x14ac:dyDescent="0.25">
      <c r="A971" s="213"/>
      <c r="B971" s="217"/>
      <c r="C971" s="213"/>
      <c r="D971" s="217"/>
      <c r="E971" s="213"/>
      <c r="F971" s="213"/>
      <c r="G971" s="213"/>
      <c r="H971" s="215"/>
      <c r="I971" s="215"/>
      <c r="J971" s="213"/>
      <c r="K971" s="216"/>
      <c r="L971" s="213"/>
      <c r="M971" s="213"/>
      <c r="N971" s="213"/>
      <c r="O971" s="213"/>
      <c r="P971" s="213"/>
      <c r="Q971" s="213"/>
      <c r="R971" s="213"/>
      <c r="S971" s="213"/>
      <c r="T971" s="213"/>
      <c r="U971" s="213"/>
      <c r="V971" s="213"/>
      <c r="W971" s="213"/>
      <c r="X971" s="213"/>
      <c r="Y971" s="213"/>
      <c r="Z971" s="213"/>
      <c r="AA971" s="213"/>
      <c r="AB971" s="213"/>
    </row>
    <row r="972" spans="1:28" ht="15" hidden="1" thickBot="1" x14ac:dyDescent="0.25">
      <c r="A972" s="213"/>
      <c r="B972" s="217"/>
      <c r="C972" s="213"/>
      <c r="D972" s="217"/>
      <c r="E972" s="213"/>
      <c r="F972" s="213"/>
      <c r="G972" s="213"/>
      <c r="H972" s="215"/>
      <c r="I972" s="215"/>
      <c r="J972" s="213"/>
      <c r="K972" s="216"/>
      <c r="L972" s="213"/>
      <c r="M972" s="213"/>
      <c r="N972" s="213"/>
      <c r="O972" s="213"/>
      <c r="P972" s="213"/>
      <c r="Q972" s="213"/>
      <c r="R972" s="213"/>
      <c r="S972" s="213"/>
      <c r="T972" s="213"/>
      <c r="U972" s="213"/>
      <c r="V972" s="213"/>
      <c r="W972" s="213"/>
      <c r="X972" s="213"/>
      <c r="Y972" s="213"/>
      <c r="Z972" s="213"/>
      <c r="AA972" s="213"/>
      <c r="AB972" s="213"/>
    </row>
    <row r="973" spans="1:28" ht="15" hidden="1" thickBot="1" x14ac:dyDescent="0.25">
      <c r="A973" s="213"/>
      <c r="B973" s="217"/>
      <c r="C973" s="213"/>
      <c r="D973" s="217"/>
      <c r="E973" s="213"/>
      <c r="F973" s="213"/>
      <c r="G973" s="213"/>
      <c r="H973" s="215"/>
      <c r="I973" s="215"/>
      <c r="J973" s="213"/>
      <c r="K973" s="216"/>
      <c r="L973" s="213"/>
      <c r="M973" s="213"/>
      <c r="N973" s="213"/>
      <c r="O973" s="213"/>
      <c r="P973" s="213"/>
      <c r="Q973" s="213"/>
      <c r="R973" s="213"/>
      <c r="S973" s="213"/>
      <c r="T973" s="213"/>
      <c r="U973" s="213"/>
      <c r="V973" s="213"/>
      <c r="W973" s="213"/>
      <c r="X973" s="213"/>
      <c r="Y973" s="213"/>
      <c r="Z973" s="213"/>
      <c r="AA973" s="213"/>
      <c r="AB973" s="213"/>
    </row>
    <row r="974" spans="1:28" ht="15" hidden="1" thickBot="1" x14ac:dyDescent="0.25">
      <c r="A974" s="213"/>
      <c r="B974" s="217"/>
      <c r="C974" s="213"/>
      <c r="D974" s="217"/>
      <c r="E974" s="213"/>
      <c r="F974" s="213"/>
      <c r="G974" s="213"/>
      <c r="H974" s="215"/>
      <c r="I974" s="215"/>
      <c r="J974" s="213"/>
      <c r="K974" s="216"/>
      <c r="L974" s="213"/>
      <c r="M974" s="213"/>
      <c r="N974" s="213"/>
      <c r="O974" s="213"/>
      <c r="P974" s="213"/>
      <c r="Q974" s="213"/>
      <c r="R974" s="213"/>
      <c r="S974" s="213"/>
      <c r="T974" s="213"/>
      <c r="U974" s="213"/>
      <c r="V974" s="213"/>
      <c r="W974" s="213"/>
      <c r="X974" s="213"/>
      <c r="Y974" s="213"/>
      <c r="Z974" s="213"/>
      <c r="AA974" s="213"/>
      <c r="AB974" s="213"/>
    </row>
    <row r="975" spans="1:28" ht="15" hidden="1" thickBot="1" x14ac:dyDescent="0.25">
      <c r="A975" s="213"/>
      <c r="B975" s="217"/>
      <c r="C975" s="213"/>
      <c r="D975" s="217"/>
      <c r="E975" s="213"/>
      <c r="F975" s="213"/>
      <c r="G975" s="213"/>
      <c r="H975" s="215"/>
      <c r="I975" s="215"/>
      <c r="J975" s="213"/>
      <c r="K975" s="216"/>
      <c r="L975" s="213"/>
      <c r="M975" s="213"/>
      <c r="N975" s="213"/>
      <c r="O975" s="213"/>
      <c r="P975" s="213"/>
      <c r="Q975" s="213"/>
      <c r="R975" s="213"/>
      <c r="S975" s="213"/>
      <c r="T975" s="213"/>
      <c r="U975" s="213"/>
      <c r="V975" s="213"/>
      <c r="W975" s="213"/>
      <c r="X975" s="213"/>
      <c r="Y975" s="213"/>
      <c r="Z975" s="213"/>
      <c r="AA975" s="213"/>
      <c r="AB975" s="213"/>
    </row>
    <row r="976" spans="1:28" ht="15" hidden="1" thickBot="1" x14ac:dyDescent="0.25">
      <c r="A976" s="213"/>
      <c r="B976" s="217"/>
      <c r="C976" s="213"/>
      <c r="D976" s="217"/>
      <c r="E976" s="213"/>
      <c r="F976" s="213"/>
      <c r="G976" s="213"/>
      <c r="H976" s="215"/>
      <c r="I976" s="215"/>
      <c r="J976" s="213"/>
      <c r="K976" s="216"/>
      <c r="L976" s="213"/>
      <c r="M976" s="213"/>
      <c r="N976" s="213"/>
      <c r="O976" s="213"/>
      <c r="P976" s="213"/>
      <c r="Q976" s="213"/>
      <c r="R976" s="213"/>
      <c r="S976" s="213"/>
      <c r="T976" s="213"/>
      <c r="U976" s="213"/>
      <c r="V976" s="213"/>
      <c r="W976" s="213"/>
      <c r="X976" s="213"/>
      <c r="Y976" s="213"/>
      <c r="Z976" s="213"/>
      <c r="AA976" s="213"/>
      <c r="AB976" s="213"/>
    </row>
    <row r="977" spans="1:28" ht="15" hidden="1" thickBot="1" x14ac:dyDescent="0.25">
      <c r="A977" s="213"/>
      <c r="B977" s="217"/>
      <c r="C977" s="213"/>
      <c r="D977" s="217"/>
      <c r="E977" s="213"/>
      <c r="F977" s="213"/>
      <c r="G977" s="213"/>
      <c r="H977" s="215"/>
      <c r="I977" s="215"/>
      <c r="J977" s="213"/>
      <c r="K977" s="216"/>
      <c r="L977" s="213"/>
      <c r="M977" s="213"/>
      <c r="N977" s="213"/>
      <c r="O977" s="213"/>
      <c r="P977" s="213"/>
      <c r="Q977" s="213"/>
      <c r="R977" s="213"/>
      <c r="S977" s="213"/>
      <c r="T977" s="213"/>
      <c r="U977" s="213"/>
      <c r="V977" s="213"/>
      <c r="W977" s="213"/>
      <c r="X977" s="213"/>
      <c r="Y977" s="213"/>
      <c r="Z977" s="213"/>
      <c r="AA977" s="213"/>
      <c r="AB977" s="213"/>
    </row>
    <row r="978" spans="1:28" ht="15" hidden="1" thickBot="1" x14ac:dyDescent="0.25">
      <c r="A978" s="213"/>
      <c r="B978" s="217"/>
      <c r="C978" s="213"/>
      <c r="D978" s="217"/>
      <c r="E978" s="213"/>
      <c r="F978" s="213"/>
      <c r="G978" s="213"/>
      <c r="H978" s="215"/>
      <c r="I978" s="215"/>
      <c r="J978" s="213"/>
      <c r="K978" s="216"/>
      <c r="L978" s="213"/>
      <c r="M978" s="213"/>
      <c r="N978" s="213"/>
      <c r="O978" s="213"/>
      <c r="P978" s="213"/>
      <c r="Q978" s="213"/>
      <c r="R978" s="213"/>
      <c r="S978" s="213"/>
      <c r="T978" s="213"/>
      <c r="U978" s="213"/>
      <c r="V978" s="213"/>
      <c r="W978" s="213"/>
      <c r="X978" s="213"/>
      <c r="Y978" s="213"/>
      <c r="Z978" s="213"/>
      <c r="AA978" s="213"/>
      <c r="AB978" s="213"/>
    </row>
    <row r="979" spans="1:28" ht="15" hidden="1" thickBot="1" x14ac:dyDescent="0.25">
      <c r="A979" s="213"/>
      <c r="B979" s="217"/>
      <c r="C979" s="213"/>
      <c r="D979" s="217"/>
      <c r="E979" s="213"/>
      <c r="F979" s="213"/>
      <c r="G979" s="213"/>
      <c r="H979" s="215"/>
      <c r="I979" s="215"/>
      <c r="J979" s="213"/>
      <c r="K979" s="216"/>
      <c r="L979" s="213"/>
      <c r="M979" s="213"/>
      <c r="N979" s="213"/>
      <c r="O979" s="213"/>
      <c r="P979" s="213"/>
      <c r="Q979" s="213"/>
      <c r="R979" s="213"/>
      <c r="S979" s="213"/>
      <c r="T979" s="213"/>
      <c r="U979" s="213"/>
      <c r="V979" s="213"/>
      <c r="W979" s="213"/>
      <c r="X979" s="213"/>
      <c r="Y979" s="213"/>
      <c r="Z979" s="213"/>
      <c r="AA979" s="213"/>
      <c r="AB979" s="213"/>
    </row>
    <row r="980" spans="1:28" ht="15" hidden="1" thickBot="1" x14ac:dyDescent="0.25">
      <c r="A980" s="213"/>
      <c r="B980" s="217"/>
      <c r="C980" s="213"/>
      <c r="D980" s="217"/>
      <c r="E980" s="213"/>
      <c r="F980" s="213"/>
      <c r="G980" s="213"/>
      <c r="H980" s="215"/>
      <c r="I980" s="215"/>
      <c r="J980" s="213"/>
      <c r="K980" s="216"/>
      <c r="L980" s="213"/>
      <c r="M980" s="213"/>
      <c r="N980" s="213"/>
      <c r="O980" s="213"/>
      <c r="P980" s="213"/>
      <c r="Q980" s="213"/>
      <c r="R980" s="213"/>
      <c r="S980" s="213"/>
      <c r="T980" s="213"/>
      <c r="U980" s="213"/>
      <c r="V980" s="213"/>
      <c r="W980" s="213"/>
      <c r="X980" s="213"/>
      <c r="Y980" s="213"/>
      <c r="Z980" s="213"/>
      <c r="AA980" s="213"/>
      <c r="AB980" s="213"/>
    </row>
    <row r="981" spans="1:28" ht="15" hidden="1" thickBot="1" x14ac:dyDescent="0.25">
      <c r="A981" s="213"/>
      <c r="B981" s="217"/>
      <c r="C981" s="213"/>
      <c r="D981" s="217"/>
      <c r="E981" s="213"/>
      <c r="F981" s="213"/>
      <c r="G981" s="213"/>
      <c r="H981" s="215"/>
      <c r="I981" s="215"/>
      <c r="J981" s="213"/>
      <c r="K981" s="216"/>
      <c r="L981" s="213"/>
      <c r="M981" s="213"/>
      <c r="N981" s="213"/>
      <c r="O981" s="213"/>
      <c r="P981" s="213"/>
      <c r="Q981" s="213"/>
      <c r="R981" s="213"/>
      <c r="S981" s="213"/>
      <c r="T981" s="213"/>
      <c r="U981" s="213"/>
      <c r="V981" s="213"/>
      <c r="W981" s="213"/>
      <c r="X981" s="213"/>
      <c r="Y981" s="213"/>
      <c r="Z981" s="213"/>
      <c r="AA981" s="213"/>
      <c r="AB981" s="213"/>
    </row>
    <row r="982" spans="1:28" ht="15" hidden="1" thickBot="1" x14ac:dyDescent="0.25">
      <c r="A982" s="213"/>
      <c r="B982" s="217"/>
      <c r="C982" s="213"/>
      <c r="D982" s="217"/>
      <c r="E982" s="213"/>
      <c r="F982" s="213"/>
      <c r="G982" s="213"/>
      <c r="H982" s="215"/>
      <c r="I982" s="215"/>
      <c r="J982" s="213"/>
      <c r="K982" s="216"/>
      <c r="L982" s="213"/>
      <c r="M982" s="213"/>
      <c r="N982" s="213"/>
      <c r="O982" s="213"/>
      <c r="P982" s="213"/>
      <c r="Q982" s="213"/>
      <c r="R982" s="213"/>
      <c r="S982" s="213"/>
      <c r="T982" s="213"/>
      <c r="U982" s="213"/>
      <c r="V982" s="213"/>
      <c r="W982" s="213"/>
      <c r="X982" s="213"/>
      <c r="Y982" s="213"/>
      <c r="Z982" s="213"/>
      <c r="AA982" s="213"/>
      <c r="AB982" s="213"/>
    </row>
    <row r="983" spans="1:28" ht="15" hidden="1" thickBot="1" x14ac:dyDescent="0.25">
      <c r="A983" s="213"/>
      <c r="B983" s="217"/>
      <c r="C983" s="213"/>
      <c r="D983" s="217"/>
      <c r="E983" s="213"/>
      <c r="F983" s="213"/>
      <c r="G983" s="213"/>
      <c r="H983" s="215"/>
      <c r="I983" s="215"/>
      <c r="J983" s="213"/>
      <c r="K983" s="216"/>
      <c r="L983" s="213"/>
      <c r="M983" s="213"/>
      <c r="N983" s="213"/>
      <c r="O983" s="213"/>
      <c r="P983" s="213"/>
      <c r="Q983" s="213"/>
      <c r="R983" s="213"/>
      <c r="S983" s="213"/>
      <c r="T983" s="213"/>
      <c r="U983" s="213"/>
      <c r="V983" s="213"/>
      <c r="W983" s="213"/>
      <c r="X983" s="213"/>
      <c r="Y983" s="213"/>
      <c r="Z983" s="213"/>
      <c r="AA983" s="213"/>
      <c r="AB983" s="213"/>
    </row>
    <row r="984" spans="1:28" ht="15" hidden="1" thickBot="1" x14ac:dyDescent="0.25">
      <c r="A984" s="213"/>
      <c r="B984" s="217"/>
      <c r="C984" s="213"/>
      <c r="D984" s="217"/>
      <c r="E984" s="213"/>
      <c r="F984" s="213"/>
      <c r="G984" s="213"/>
      <c r="H984" s="215"/>
      <c r="I984" s="215"/>
      <c r="J984" s="213"/>
      <c r="K984" s="216"/>
      <c r="L984" s="213"/>
      <c r="M984" s="213"/>
      <c r="N984" s="213"/>
      <c r="O984" s="213"/>
      <c r="P984" s="213"/>
      <c r="Q984" s="213"/>
      <c r="R984" s="213"/>
      <c r="S984" s="213"/>
      <c r="T984" s="213"/>
      <c r="U984" s="213"/>
      <c r="V984" s="213"/>
      <c r="W984" s="213"/>
      <c r="X984" s="213"/>
      <c r="Y984" s="213"/>
      <c r="Z984" s="213"/>
      <c r="AA984" s="213"/>
      <c r="AB984" s="213"/>
    </row>
    <row r="985" spans="1:28" ht="15" hidden="1" thickBot="1" x14ac:dyDescent="0.25">
      <c r="A985" s="213"/>
      <c r="B985" s="217"/>
      <c r="C985" s="213"/>
      <c r="D985" s="217"/>
      <c r="E985" s="213"/>
      <c r="F985" s="213"/>
      <c r="G985" s="213"/>
      <c r="H985" s="215"/>
      <c r="I985" s="215"/>
      <c r="J985" s="213"/>
      <c r="K985" s="216"/>
      <c r="L985" s="213"/>
      <c r="M985" s="213"/>
      <c r="N985" s="213"/>
      <c r="O985" s="213"/>
      <c r="P985" s="213"/>
      <c r="Q985" s="213"/>
      <c r="R985" s="213"/>
      <c r="S985" s="213"/>
      <c r="T985" s="213"/>
      <c r="U985" s="213"/>
      <c r="V985" s="213"/>
      <c r="W985" s="213"/>
      <c r="X985" s="213"/>
      <c r="Y985" s="213"/>
      <c r="Z985" s="213"/>
      <c r="AA985" s="213"/>
      <c r="AB985" s="213"/>
    </row>
    <row r="986" spans="1:28" ht="15" hidden="1" thickBot="1" x14ac:dyDescent="0.25">
      <c r="A986" s="213"/>
      <c r="B986" s="217"/>
      <c r="C986" s="213"/>
      <c r="D986" s="217"/>
      <c r="E986" s="213"/>
      <c r="F986" s="213"/>
      <c r="G986" s="213"/>
      <c r="H986" s="215"/>
      <c r="I986" s="215"/>
      <c r="J986" s="213"/>
      <c r="K986" s="216"/>
      <c r="L986" s="213"/>
      <c r="M986" s="213"/>
      <c r="N986" s="213"/>
      <c r="O986" s="213"/>
      <c r="P986" s="213"/>
      <c r="Q986" s="213"/>
      <c r="R986" s="213"/>
      <c r="S986" s="213"/>
      <c r="T986" s="213"/>
      <c r="U986" s="213"/>
      <c r="V986" s="213"/>
      <c r="W986" s="213"/>
      <c r="X986" s="213"/>
      <c r="Y986" s="213"/>
      <c r="Z986" s="213"/>
      <c r="AA986" s="213"/>
      <c r="AB986" s="213"/>
    </row>
    <row r="987" spans="1:28" ht="15" hidden="1" thickBot="1" x14ac:dyDescent="0.25">
      <c r="A987" s="213"/>
      <c r="B987" s="217"/>
      <c r="C987" s="213"/>
      <c r="D987" s="217"/>
      <c r="E987" s="213"/>
      <c r="F987" s="213"/>
      <c r="G987" s="213"/>
      <c r="H987" s="215"/>
      <c r="I987" s="215"/>
      <c r="J987" s="213"/>
      <c r="K987" s="216"/>
      <c r="L987" s="213"/>
      <c r="M987" s="213"/>
      <c r="N987" s="213"/>
      <c r="O987" s="213"/>
      <c r="P987" s="213"/>
      <c r="Q987" s="213"/>
      <c r="R987" s="213"/>
      <c r="S987" s="213"/>
      <c r="T987" s="213"/>
      <c r="U987" s="213"/>
      <c r="V987" s="213"/>
      <c r="W987" s="213"/>
      <c r="X987" s="213"/>
      <c r="Y987" s="213"/>
      <c r="Z987" s="213"/>
      <c r="AA987" s="213"/>
      <c r="AB987" s="213"/>
    </row>
    <row r="988" spans="1:28" ht="15" hidden="1" thickBot="1" x14ac:dyDescent="0.25">
      <c r="A988" s="213"/>
      <c r="B988" s="217"/>
      <c r="C988" s="213"/>
      <c r="D988" s="217"/>
      <c r="E988" s="213"/>
      <c r="F988" s="213"/>
      <c r="G988" s="213"/>
      <c r="H988" s="215"/>
      <c r="I988" s="215"/>
      <c r="J988" s="213"/>
      <c r="K988" s="216"/>
      <c r="L988" s="213"/>
      <c r="M988" s="213"/>
      <c r="N988" s="213"/>
      <c r="O988" s="213"/>
      <c r="P988" s="213"/>
      <c r="Q988" s="213"/>
      <c r="R988" s="213"/>
      <c r="S988" s="213"/>
      <c r="T988" s="213"/>
      <c r="U988" s="213"/>
      <c r="V988" s="213"/>
      <c r="W988" s="213"/>
      <c r="X988" s="213"/>
      <c r="Y988" s="213"/>
      <c r="Z988" s="213"/>
      <c r="AA988" s="213"/>
      <c r="AB988" s="213"/>
    </row>
  </sheetData>
  <mergeCells count="5">
    <mergeCell ref="E1:G1"/>
    <mergeCell ref="J1:L1"/>
    <mergeCell ref="M1:T1"/>
    <mergeCell ref="U1:AB1"/>
    <mergeCell ref="H1:I1"/>
  </mergeCells>
  <conditionalFormatting sqref="C41:C53">
    <cfRule type="expression" dxfId="81" priority="32">
      <formula>$B$30="No"</formula>
    </cfRule>
  </conditionalFormatting>
  <conditionalFormatting sqref="C54">
    <cfRule type="expression" dxfId="80" priority="30">
      <formula>$B$28="No"</formula>
    </cfRule>
  </conditionalFormatting>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topLeftCell="C1" workbookViewId="0">
      <selection activeCell="E2" sqref="E2"/>
    </sheetView>
  </sheetViews>
  <sheetFormatPr defaultColWidth="11.296875" defaultRowHeight="15" x14ac:dyDescent="0.2"/>
  <cols>
    <col min="1" max="1" width="37" customWidth="1"/>
  </cols>
  <sheetData>
    <row r="1" spans="1:11" ht="15.75" thickBot="1" x14ac:dyDescent="0.25">
      <c r="A1" s="2" t="s">
        <v>2723</v>
      </c>
      <c r="C1" s="48"/>
      <c r="D1" s="48"/>
      <c r="E1" s="48" t="s">
        <v>2724</v>
      </c>
      <c r="F1" s="48" t="s">
        <v>2725</v>
      </c>
      <c r="G1" s="48" t="s">
        <v>315</v>
      </c>
      <c r="H1" s="48" t="s">
        <v>314</v>
      </c>
      <c r="I1" s="48" t="s">
        <v>316</v>
      </c>
    </row>
    <row r="2" spans="1:11" ht="15.75" thickBot="1" x14ac:dyDescent="0.25">
      <c r="C2" s="51" t="s">
        <v>2142</v>
      </c>
      <c r="D2" s="124" t="s">
        <v>2726</v>
      </c>
      <c r="E2" s="49">
        <f>COUNTIFS(Questions!$B:B,D2,Questions!$M:M,"=1")</f>
        <v>0</v>
      </c>
      <c r="F2" s="248">
        <f>COUNTIF(Questions!$B:B,D2)</f>
        <v>5</v>
      </c>
      <c r="G2" s="248">
        <f>SUMIFS(Questions!T:T,Questions!B:B,D2)</f>
        <v>50</v>
      </c>
      <c r="H2" s="248">
        <f>SUMIFS(Questions!S:S,Questions!B:B,D2)</f>
        <v>80</v>
      </c>
      <c r="I2" s="249">
        <f>G2/H2</f>
        <v>0.625</v>
      </c>
      <c r="J2" t="str">
        <f>C2</f>
        <v>Company</v>
      </c>
    </row>
    <row r="3" spans="1:11" ht="30.75" thickBot="1" x14ac:dyDescent="0.25">
      <c r="A3" s="2" t="s">
        <v>2727</v>
      </c>
      <c r="C3" s="51" t="s">
        <v>7</v>
      </c>
      <c r="D3" s="124" t="s">
        <v>2728</v>
      </c>
      <c r="E3" s="49">
        <f>COUNTIFS(Questions!$B:B,D3,Questions!$M:M,"=1")</f>
        <v>0</v>
      </c>
      <c r="F3" s="248">
        <f>COUNTIF(Questions!$B:B,D3)</f>
        <v>11</v>
      </c>
      <c r="G3" s="248">
        <f>SUMIFS(Questions!T:T,Questions!B:B,D3)</f>
        <v>140</v>
      </c>
      <c r="H3" s="248">
        <f>SUMIFS(Questions!S:S,Questions!B:B,D3)</f>
        <v>220</v>
      </c>
      <c r="I3" s="249">
        <f t="shared" ref="I3:I17" si="0">G3/H3</f>
        <v>0.63636363636363635</v>
      </c>
      <c r="J3" t="str">
        <f t="shared" ref="J3:J18" si="1">C3</f>
        <v>Documentation</v>
      </c>
    </row>
    <row r="4" spans="1:11" ht="15.75" thickBot="1" x14ac:dyDescent="0.25">
      <c r="A4" t="s">
        <v>2122</v>
      </c>
      <c r="C4" s="51" t="s">
        <v>2729</v>
      </c>
      <c r="D4" s="124" t="s">
        <v>2730</v>
      </c>
      <c r="E4" s="49">
        <f>COUNTIFS(Questions!$B:B,D4,Questions!$M:M,"=1")</f>
        <v>0</v>
      </c>
      <c r="F4" s="248">
        <f>COUNTIF(Questions!$B:B,D4)</f>
        <v>9</v>
      </c>
      <c r="G4" s="248">
        <f>SUMIFS(Questions!T:T,Questions!B:B,D4)</f>
        <v>175</v>
      </c>
      <c r="H4" s="248">
        <f>SUMIFS(Questions!S:S,Questions!B:B,D4)</f>
        <v>225</v>
      </c>
      <c r="I4" s="249">
        <f t="shared" si="0"/>
        <v>0.77777777777777779</v>
      </c>
      <c r="J4" t="str">
        <f t="shared" si="1"/>
        <v>Accessibility</v>
      </c>
    </row>
    <row r="5" spans="1:11" ht="15.75" thickBot="1" x14ac:dyDescent="0.25">
      <c r="A5" t="s">
        <v>2126</v>
      </c>
      <c r="C5" s="51" t="s">
        <v>2731</v>
      </c>
      <c r="D5" s="124" t="s">
        <v>2732</v>
      </c>
      <c r="E5" s="49">
        <f>COUNTIFS(Questions!$B:B,D5,Questions!$M:M,"=1")</f>
        <v>0</v>
      </c>
      <c r="F5" s="248">
        <f>COUNTIF(Questions!$B:B,D5)</f>
        <v>5</v>
      </c>
      <c r="G5" s="248">
        <f>IF(Questions!N19="Yes",SUMIFS(Questions!T:T,Questions!B:B,D5),0)</f>
        <v>40</v>
      </c>
      <c r="H5" s="248">
        <f>IF(Questions!N19="Yes",SUMIFS(Questions!S:S,Questions!B:B,D5),0)</f>
        <v>85</v>
      </c>
      <c r="I5" s="249">
        <f>IF(Questions!N19="Yes",G5/H5,0)</f>
        <v>0.47058823529411764</v>
      </c>
      <c r="J5" t="str">
        <f>IF(K5=1,C5,"")</f>
        <v>Third Parties</v>
      </c>
      <c r="K5">
        <f>IF(Questions!N19="Yes",1,0)</f>
        <v>1</v>
      </c>
    </row>
    <row r="6" spans="1:11" ht="15.75" thickBot="1" x14ac:dyDescent="0.25">
      <c r="A6" t="s">
        <v>2733</v>
      </c>
      <c r="C6" s="51" t="s">
        <v>2235</v>
      </c>
      <c r="D6" s="124" t="s">
        <v>2734</v>
      </c>
      <c r="E6" s="49">
        <f>COUNTIFS(Questions!$B:B,D6,Questions!$M:M,"=1")</f>
        <v>0</v>
      </c>
      <c r="F6" s="248">
        <f>COUNTIF(Questions!$B:B,D6)</f>
        <v>9</v>
      </c>
      <c r="G6" s="248">
        <f>IF(Questions!N23="Yes",SUMIFS(Questions!T:T,Questions!B:B,D6),0)</f>
        <v>75</v>
      </c>
      <c r="H6" s="248">
        <f>IF(Questions!N23="Yes",SUMIFS(Questions!S:S,Questions!B:B,D6),0)</f>
        <v>135</v>
      </c>
      <c r="I6" s="249">
        <f>IF(Questions!N23="Yes",G6/H6,0)</f>
        <v>0.55555555555555558</v>
      </c>
      <c r="J6" t="str">
        <f>IF(K6=1,C6,"")</f>
        <v>Consulting</v>
      </c>
      <c r="K6">
        <f>IF(Questions!N23="Yes",1,0)</f>
        <v>1</v>
      </c>
    </row>
    <row r="7" spans="1:11" ht="30.75" thickBot="1" x14ac:dyDescent="0.25">
      <c r="C7" s="51" t="s">
        <v>2735</v>
      </c>
      <c r="D7" s="124" t="s">
        <v>2736</v>
      </c>
      <c r="E7" s="49">
        <f>COUNTIFS(Questions!$B:B,D7,Questions!$M:M,"=1")</f>
        <v>0</v>
      </c>
      <c r="F7" s="248">
        <f>COUNTIF(Questions!$B:B,D7)</f>
        <v>14</v>
      </c>
      <c r="G7" s="248">
        <f>SUMIFS(Questions!T:T,Questions!B:B,D7)</f>
        <v>275</v>
      </c>
      <c r="H7" s="248">
        <f>SUMIFS(Questions!S:S,Questions!B:B,D7)</f>
        <v>300</v>
      </c>
      <c r="I7" s="249">
        <f t="shared" si="0"/>
        <v>0.91666666666666663</v>
      </c>
      <c r="J7" t="str">
        <f t="shared" si="1"/>
        <v>Application Security</v>
      </c>
    </row>
    <row r="8" spans="1:11" ht="75.75" thickBot="1" x14ac:dyDescent="0.25">
      <c r="A8" s="2" t="s">
        <v>2737</v>
      </c>
      <c r="C8" s="51" t="s">
        <v>115</v>
      </c>
      <c r="D8" s="124" t="s">
        <v>2738</v>
      </c>
      <c r="E8" s="49">
        <f>COUNTIFS(Questions!$B:B,D8,Questions!$M:M,"=1")</f>
        <v>2</v>
      </c>
      <c r="F8" s="248">
        <f>COUNTIF(Questions!$B:B,D8)</f>
        <v>19</v>
      </c>
      <c r="G8" s="248">
        <f>SUMIFS(Questions!T:T,Questions!B:B,D8)</f>
        <v>245</v>
      </c>
      <c r="H8" s="248">
        <f>SUMIFS(Questions!S:S,Questions!B:B,D8)</f>
        <v>320</v>
      </c>
      <c r="I8" s="249">
        <f t="shared" si="0"/>
        <v>0.765625</v>
      </c>
      <c r="J8" t="str">
        <f t="shared" si="1"/>
        <v>Authentication, Authorization, and Accounting</v>
      </c>
    </row>
    <row r="9" spans="1:11" ht="45.75" thickBot="1" x14ac:dyDescent="0.25">
      <c r="A9" t="s">
        <v>2739</v>
      </c>
      <c r="C9" s="52" t="s">
        <v>2344</v>
      </c>
      <c r="D9" s="123" t="s">
        <v>2740</v>
      </c>
      <c r="E9" s="49">
        <f>COUNTIFS(Questions!$B:B,D9,Questions!$M:M,"=1")</f>
        <v>0</v>
      </c>
      <c r="F9" s="248">
        <f>COUNTIF(Questions!$B:B,D9)</f>
        <v>10</v>
      </c>
      <c r="G9" s="248">
        <f>IF(Questions!N20="Yes",SUMIFS(Questions!T:T,Questions!B:B,D9),0)</f>
        <v>210</v>
      </c>
      <c r="H9" s="248">
        <f>IF(Questions!N20="Yes",SUMIFS(Questions!S:S,Questions!B:B,D9),0)</f>
        <v>210</v>
      </c>
      <c r="I9" s="249">
        <f>IF(Questions!N20="Yes",G9/H9,0)</f>
        <v>1</v>
      </c>
      <c r="J9" t="str">
        <f>IF(K9=1,C9,"")</f>
        <v>Business Continuity Plan</v>
      </c>
      <c r="K9">
        <f>IF(Questions!N20="Yes",1,0)</f>
        <v>1</v>
      </c>
    </row>
    <row r="10" spans="1:11" ht="45.75" thickBot="1" x14ac:dyDescent="0.25">
      <c r="A10" t="s">
        <v>2741</v>
      </c>
      <c r="C10" s="52" t="s">
        <v>145</v>
      </c>
      <c r="D10" s="123" t="s">
        <v>2742</v>
      </c>
      <c r="E10" s="49">
        <f>COUNTIFS(Questions!$B:B,D10,Questions!$M:M,"=1")</f>
        <v>0</v>
      </c>
      <c r="F10" s="248">
        <f>COUNTIF(Questions!$B:B,D10)</f>
        <v>15</v>
      </c>
      <c r="G10" s="248">
        <f>SUMIFS(Questions!T:T,Questions!B:B,D10)</f>
        <v>225</v>
      </c>
      <c r="H10" s="248">
        <f>SUMIFS(Questions!S:S,Questions!B:B,D10)</f>
        <v>270</v>
      </c>
      <c r="I10" s="249">
        <f t="shared" si="0"/>
        <v>0.83333333333333337</v>
      </c>
      <c r="J10" t="str">
        <f t="shared" si="1"/>
        <v>Change Management</v>
      </c>
    </row>
    <row r="11" spans="1:11" ht="15.75" thickBot="1" x14ac:dyDescent="0.25">
      <c r="A11" t="s">
        <v>2743</v>
      </c>
      <c r="C11" s="51" t="s">
        <v>161</v>
      </c>
      <c r="D11" s="124" t="s">
        <v>2744</v>
      </c>
      <c r="E11" s="49">
        <f>COUNTIFS(Questions!$B:B,D11,Questions!$M:M,"=1")</f>
        <v>0</v>
      </c>
      <c r="F11" s="248">
        <f>COUNTIF(Questions!$B:B,D11)</f>
        <v>24</v>
      </c>
      <c r="G11" s="248">
        <f>SUMIFS(Questions!T:T,Questions!B:B,D11)</f>
        <v>400</v>
      </c>
      <c r="H11" s="248">
        <f>SUMIFS(Questions!S:S,Questions!B:B,D11)</f>
        <v>495</v>
      </c>
      <c r="I11" s="249">
        <f t="shared" si="0"/>
        <v>0.80808080808080807</v>
      </c>
      <c r="J11" t="str">
        <f t="shared" si="1"/>
        <v>Data</v>
      </c>
    </row>
    <row r="12" spans="1:11" x14ac:dyDescent="0.2">
      <c r="A12" t="s">
        <v>2745</v>
      </c>
      <c r="C12" s="127" t="s">
        <v>186</v>
      </c>
      <c r="D12" s="127" t="s">
        <v>2746</v>
      </c>
      <c r="E12" s="49">
        <f>COUNTIFS(Questions!$B:B,D12,Questions!$M:M,"=1")</f>
        <v>0</v>
      </c>
      <c r="F12" s="248">
        <f>COUNTIF(Questions!$B:B,D12)</f>
        <v>17</v>
      </c>
      <c r="G12" s="248">
        <f>SUMIFS(Questions!T:T,Questions!B:B,D12)</f>
        <v>140</v>
      </c>
      <c r="H12" s="248">
        <f>SUMIFS(Questions!S:S,Questions!B:B,D12)</f>
        <v>140</v>
      </c>
      <c r="I12" s="249">
        <f t="shared" si="0"/>
        <v>1</v>
      </c>
      <c r="J12" t="str">
        <f t="shared" si="1"/>
        <v>Datacenter</v>
      </c>
    </row>
    <row r="13" spans="1:11" ht="45" x14ac:dyDescent="0.2">
      <c r="C13" s="127" t="s">
        <v>2537</v>
      </c>
      <c r="D13" s="127" t="s">
        <v>2747</v>
      </c>
      <c r="E13" s="49">
        <f>COUNTIFS(Questions!$B:B,D13,Questions!$M:M,"=1")</f>
        <v>0</v>
      </c>
      <c r="F13" s="248">
        <f>COUNTIF(Questions!$B:B,D13)</f>
        <v>11</v>
      </c>
      <c r="G13" s="248">
        <f>IF(Questions!N21="Yes",SUMIFS(Questions!T:T,Questions!B:B,D13),0)</f>
        <v>165</v>
      </c>
      <c r="H13" s="248">
        <f>IF(Questions!N21="Yes",SUMIFS(Questions!S:S,Questions!B:B,D13),0)</f>
        <v>230</v>
      </c>
      <c r="I13" s="249">
        <f>IF(Questions!N21="Yes",G13/H13,0)</f>
        <v>0.71739130434782605</v>
      </c>
      <c r="J13" t="str">
        <f>IF(K13=1,C13,"")</f>
        <v>Disaster Recovery Plan</v>
      </c>
      <c r="K13">
        <f>IF(Questions!N21="Yes",1,0)</f>
        <v>1</v>
      </c>
    </row>
    <row r="14" spans="1:11" ht="60" x14ac:dyDescent="0.2">
      <c r="A14" s="2" t="s">
        <v>2748</v>
      </c>
      <c r="C14" s="127" t="s">
        <v>215</v>
      </c>
      <c r="D14" s="127" t="s">
        <v>2749</v>
      </c>
      <c r="E14" s="49">
        <f>COUNTIFS(Questions!$B:B,D14,Questions!$M:M,"=1")</f>
        <v>0</v>
      </c>
      <c r="F14" s="248">
        <f>COUNTIF(Questions!$B:B,D14)</f>
        <v>11</v>
      </c>
      <c r="G14" s="248">
        <f>SUMIFS(Questions!T:T,Questions!B:B,D14)</f>
        <v>175</v>
      </c>
      <c r="H14" s="248">
        <f>SUMIFS(Questions!S:S,Questions!B:B,D14)</f>
        <v>240</v>
      </c>
      <c r="I14" s="249">
        <f t="shared" si="0"/>
        <v>0.72916666666666663</v>
      </c>
      <c r="J14" t="str">
        <f t="shared" si="1"/>
        <v>Firewalls, IDS, IPS, and Networking</v>
      </c>
    </row>
    <row r="15" spans="1:11" ht="60" x14ac:dyDescent="0.2">
      <c r="A15" t="s">
        <v>2750</v>
      </c>
      <c r="C15" s="127" t="s">
        <v>227</v>
      </c>
      <c r="D15" s="127" t="s">
        <v>2751</v>
      </c>
      <c r="E15" s="49">
        <f>COUNTIFS(Questions!$B:B,D15,Questions!$M:M,"=1")</f>
        <v>0</v>
      </c>
      <c r="F15" s="248">
        <f>COUNTIF(Questions!$B:B,D15)</f>
        <v>16</v>
      </c>
      <c r="G15" s="248">
        <f>SUMIFS(Questions!T:T,Questions!B:B,D15)</f>
        <v>300</v>
      </c>
      <c r="H15" s="248">
        <f>SUMIFS(Questions!S:S,Questions!B:B,D15)</f>
        <v>300</v>
      </c>
      <c r="I15" s="249">
        <f>G15/H15</f>
        <v>1</v>
      </c>
      <c r="J15" t="str">
        <f t="shared" si="1"/>
        <v>Policies, Procedures, and Processes</v>
      </c>
    </row>
    <row r="16" spans="1:11" ht="30" x14ac:dyDescent="0.2">
      <c r="A16" t="s">
        <v>2752</v>
      </c>
      <c r="C16" s="128" t="s">
        <v>244</v>
      </c>
      <c r="D16" s="128" t="s">
        <v>2753</v>
      </c>
      <c r="E16" s="49">
        <f>COUNTIFS(Questions!$B:B,D16,Questions!$M:M,"=1")</f>
        <v>0</v>
      </c>
      <c r="F16" s="248">
        <f>COUNTIF(Questions!$B:B,D16)</f>
        <v>4</v>
      </c>
      <c r="G16" s="248">
        <f>SUMIFS(Questions!T:T,Questions!B:B,D16)</f>
        <v>45</v>
      </c>
      <c r="H16" s="248">
        <f>SUMIFS(Questions!S:S,Questions!B:B,D16)</f>
        <v>60</v>
      </c>
      <c r="I16" s="249">
        <f>G16/H16</f>
        <v>0.75</v>
      </c>
      <c r="J16" t="str">
        <f t="shared" si="1"/>
        <v>Incident Handling</v>
      </c>
    </row>
    <row r="17" spans="1:11" ht="30" x14ac:dyDescent="0.2">
      <c r="A17" t="s">
        <v>2754</v>
      </c>
      <c r="C17" s="127" t="s">
        <v>249</v>
      </c>
      <c r="D17" s="127" t="s">
        <v>2755</v>
      </c>
      <c r="E17" s="49">
        <f>COUNTIFS(Questions!$B:B,D17,Questions!$M:M,"=1")</f>
        <v>0</v>
      </c>
      <c r="F17" s="248">
        <f>COUNTIF(Questions!$B:B,D17)</f>
        <v>5</v>
      </c>
      <c r="G17" s="248">
        <f>SUMIFS(Questions!T:T,Questions!B:B,D17)</f>
        <v>90</v>
      </c>
      <c r="H17" s="248">
        <f>SUMIFS(Questions!S:S,Questions!B:B,D17)</f>
        <v>90</v>
      </c>
      <c r="I17" s="249">
        <f t="shared" si="0"/>
        <v>1</v>
      </c>
      <c r="J17" t="str">
        <f t="shared" si="1"/>
        <v>Quality Assurance</v>
      </c>
    </row>
    <row r="18" spans="1:11" ht="30" x14ac:dyDescent="0.2">
      <c r="A18" t="s">
        <v>2756</v>
      </c>
      <c r="C18" s="128" t="s">
        <v>255</v>
      </c>
      <c r="D18" s="128" t="s">
        <v>2757</v>
      </c>
      <c r="E18" s="49">
        <f>COUNTIFS(Questions!$B:B,D18,Questions!$M:M,"=1")</f>
        <v>0</v>
      </c>
      <c r="F18" s="248">
        <f>COUNTIF(Questions!$B:B,D18)</f>
        <v>6</v>
      </c>
      <c r="G18" s="248">
        <f>SUMIFS(Questions!T:T,Questions!B:B,D18)</f>
        <v>85</v>
      </c>
      <c r="H18" s="248">
        <f>SUMIFS(Questions!S:S,Questions!B:B,D18)</f>
        <v>130</v>
      </c>
      <c r="I18" s="249">
        <f>G18/H18</f>
        <v>0.65384615384615385</v>
      </c>
      <c r="J18" t="str">
        <f t="shared" si="1"/>
        <v>Vulnerability Scanning</v>
      </c>
    </row>
    <row r="19" spans="1:11" x14ac:dyDescent="0.2">
      <c r="A19" t="s">
        <v>2745</v>
      </c>
      <c r="C19" s="128" t="s">
        <v>2102</v>
      </c>
      <c r="D19" s="128" t="s">
        <v>2758</v>
      </c>
      <c r="E19" s="49">
        <f>COUNTIFS(Questions!$B:B,D19,Questions!$M:M,"=1")</f>
        <v>0</v>
      </c>
      <c r="F19" s="248">
        <f>COUNTIF(Questions!$B:B,D19)</f>
        <v>29</v>
      </c>
      <c r="G19" s="248">
        <f>SUMIFS(Questions!T:T,Questions!B:B,D19)</f>
        <v>0</v>
      </c>
      <c r="H19" s="248">
        <f>IF(Questions!N18="Yes",SUMIFS(Questions!S:S,Questions!B:B,D19),0)</f>
        <v>0</v>
      </c>
      <c r="I19" s="249">
        <f>IF(Questions!N18="Yes",G19/H19,0)</f>
        <v>0</v>
      </c>
      <c r="J19" t="str">
        <f>IF(K19=1,C19,"")</f>
        <v/>
      </c>
      <c r="K19">
        <f>IF(Questions!N18="Yes",1,0)</f>
        <v>0</v>
      </c>
    </row>
    <row r="20" spans="1:11" x14ac:dyDescent="0.2">
      <c r="C20" s="128" t="s">
        <v>2759</v>
      </c>
      <c r="D20" s="128" t="s">
        <v>2760</v>
      </c>
      <c r="E20" s="49">
        <f>COUNTIFS(Questions!$B:B,D20,Questions!$M:M,"=1")</f>
        <v>0</v>
      </c>
      <c r="F20" s="248">
        <f>COUNTIF(Questions!$B:B,D20)</f>
        <v>12</v>
      </c>
      <c r="G20" s="248">
        <f>SUMIFS(Questions!T:T,Questions!B:B,D20)</f>
        <v>0</v>
      </c>
      <c r="H20" s="248">
        <f>IF(Questions!N22="Yes",SUMIFS(Questions!S:S,Questions!B:B,D20),0)</f>
        <v>0</v>
      </c>
      <c r="I20" s="249">
        <f>IF(Questions!N22="Yes",G20/H20,0)</f>
        <v>0</v>
      </c>
      <c r="J20" t="str">
        <f>IF(K20=1,C20,"")</f>
        <v/>
      </c>
      <c r="K20">
        <f>IF(Questions!N22="Yes",1,0)</f>
        <v>0</v>
      </c>
    </row>
    <row r="21" spans="1:11" x14ac:dyDescent="0.2">
      <c r="A21" s="2" t="s">
        <v>2761</v>
      </c>
      <c r="C21" s="128"/>
      <c r="D21" s="128"/>
      <c r="E21" s="49">
        <f>SUM(E2:E20)</f>
        <v>2</v>
      </c>
      <c r="F21" s="49">
        <f>SUM(F2:F20)</f>
        <v>232</v>
      </c>
      <c r="G21" s="49">
        <f>SUM(G2:G20)</f>
        <v>2835</v>
      </c>
      <c r="H21" s="49">
        <f>SUM(H2:H20)</f>
        <v>3530</v>
      </c>
      <c r="I21" s="249">
        <f>G21/H21</f>
        <v>0.80311614730878189</v>
      </c>
    </row>
    <row r="22" spans="1:11" x14ac:dyDescent="0.2">
      <c r="A22" t="s">
        <v>2762</v>
      </c>
      <c r="C22" s="128"/>
      <c r="D22" s="128"/>
      <c r="E22" s="49"/>
      <c r="F22" s="248"/>
      <c r="G22" s="248"/>
      <c r="H22" s="248"/>
      <c r="I22" s="249"/>
    </row>
    <row r="23" spans="1:11" x14ac:dyDescent="0.2">
      <c r="A23" t="s">
        <v>2763</v>
      </c>
      <c r="C23" s="128"/>
      <c r="D23" s="128"/>
      <c r="E23" s="49"/>
      <c r="F23" s="248"/>
      <c r="G23" s="248"/>
      <c r="H23" s="248"/>
      <c r="I23" s="249"/>
    </row>
    <row r="25" spans="1:11" ht="30" x14ac:dyDescent="0.2">
      <c r="A25" s="2" t="s">
        <v>2764</v>
      </c>
      <c r="C25" s="2" t="s">
        <v>2765</v>
      </c>
    </row>
    <row r="26" spans="1:11" x14ac:dyDescent="0.2">
      <c r="A26" t="s">
        <v>2766</v>
      </c>
      <c r="C26" s="64" t="s">
        <v>2767</v>
      </c>
    </row>
    <row r="27" spans="1:11" x14ac:dyDescent="0.2">
      <c r="A27" t="s">
        <v>2768</v>
      </c>
      <c r="C27" s="64" t="s">
        <v>2769</v>
      </c>
    </row>
    <row r="28" spans="1:11" ht="45" x14ac:dyDescent="0.2">
      <c r="C28" s="64" t="s">
        <v>2770</v>
      </c>
    </row>
    <row r="29" spans="1:11" x14ac:dyDescent="0.2">
      <c r="A29" s="2" t="s">
        <v>2771</v>
      </c>
      <c r="C29" s="64" t="s">
        <v>2772</v>
      </c>
    </row>
    <row r="30" spans="1:11" x14ac:dyDescent="0.2">
      <c r="A30" t="s">
        <v>2773</v>
      </c>
    </row>
    <row r="31" spans="1:11" x14ac:dyDescent="0.2">
      <c r="A31" t="s">
        <v>2774</v>
      </c>
    </row>
    <row r="33" spans="1:1" x14ac:dyDescent="0.2">
      <c r="A33" s="2" t="s">
        <v>2775</v>
      </c>
    </row>
    <row r="34" spans="1:1" x14ac:dyDescent="0.2">
      <c r="A34" t="s">
        <v>2776</v>
      </c>
    </row>
    <row r="35" spans="1:1" x14ac:dyDescent="0.2">
      <c r="A35" t="s">
        <v>2777</v>
      </c>
    </row>
    <row r="36" spans="1:1" x14ac:dyDescent="0.2">
      <c r="A36" t="s">
        <v>2778</v>
      </c>
    </row>
    <row r="37" spans="1:1" x14ac:dyDescent="0.2">
      <c r="A37" t="s">
        <v>2779</v>
      </c>
    </row>
    <row r="38" spans="1:1" x14ac:dyDescent="0.2">
      <c r="A38" t="s">
        <v>2733</v>
      </c>
    </row>
    <row r="40" spans="1:1" x14ac:dyDescent="0.2">
      <c r="A40" t="s">
        <v>2780</v>
      </c>
    </row>
    <row r="42" spans="1:1" x14ac:dyDescent="0.2">
      <c r="A42">
        <v>0</v>
      </c>
    </row>
    <row r="43" spans="1:1" x14ac:dyDescent="0.2">
      <c r="A43">
        <v>5</v>
      </c>
    </row>
    <row r="44" spans="1:1" x14ac:dyDescent="0.2">
      <c r="A44">
        <v>10</v>
      </c>
    </row>
    <row r="45" spans="1:1" x14ac:dyDescent="0.2">
      <c r="A45">
        <v>15</v>
      </c>
    </row>
    <row r="46" spans="1:1" x14ac:dyDescent="0.2">
      <c r="A46">
        <v>20</v>
      </c>
    </row>
    <row r="47" spans="1:1" x14ac:dyDescent="0.2">
      <c r="A47">
        <v>25</v>
      </c>
    </row>
    <row r="48" spans="1:1" x14ac:dyDescent="0.2">
      <c r="A48">
        <v>40</v>
      </c>
    </row>
    <row r="49" spans="1:2" x14ac:dyDescent="0.2">
      <c r="A49" s="64" t="s">
        <v>2781</v>
      </c>
    </row>
    <row r="50" spans="1:2" x14ac:dyDescent="0.2">
      <c r="A50" s="64" t="s">
        <v>2782</v>
      </c>
    </row>
    <row r="51" spans="1:2" x14ac:dyDescent="0.2">
      <c r="A51" s="64" t="s">
        <v>2783</v>
      </c>
    </row>
    <row r="52" spans="1:2" x14ac:dyDescent="0.2">
      <c r="A52" s="64" t="s">
        <v>2784</v>
      </c>
    </row>
    <row r="53" spans="1:2" x14ac:dyDescent="0.2">
      <c r="A53" s="64" t="s">
        <v>2785</v>
      </c>
    </row>
    <row r="54" spans="1:2" x14ac:dyDescent="0.2">
      <c r="A54" s="64" t="s">
        <v>2786</v>
      </c>
    </row>
    <row r="55" spans="1:2" x14ac:dyDescent="0.2">
      <c r="A55" s="64" t="s">
        <v>2787</v>
      </c>
    </row>
    <row r="56" spans="1:2" x14ac:dyDescent="0.2">
      <c r="A56" s="64" t="s">
        <v>2788</v>
      </c>
    </row>
    <row r="60" spans="1:2" x14ac:dyDescent="0.2">
      <c r="A60" s="82" t="s">
        <v>2101</v>
      </c>
      <c r="B60" s="250">
        <v>4</v>
      </c>
    </row>
    <row r="61" spans="1:2" x14ac:dyDescent="0.2">
      <c r="A61" s="82" t="s">
        <v>2102</v>
      </c>
      <c r="B61" s="250">
        <v>5</v>
      </c>
    </row>
    <row r="62" spans="1:2" x14ac:dyDescent="0.2">
      <c r="A62" s="82" t="s">
        <v>2789</v>
      </c>
      <c r="B62" s="250">
        <v>6</v>
      </c>
    </row>
    <row r="63" spans="1:2" x14ac:dyDescent="0.2">
      <c r="A63" s="82" t="s">
        <v>2104</v>
      </c>
      <c r="B63" s="250">
        <v>7</v>
      </c>
    </row>
    <row r="64" spans="1:2" x14ac:dyDescent="0.2">
      <c r="A64" s="82" t="s">
        <v>2105</v>
      </c>
      <c r="B64" s="250">
        <v>8</v>
      </c>
    </row>
    <row r="65" spans="1:2" x14ac:dyDescent="0.2">
      <c r="A65" s="82" t="s">
        <v>2106</v>
      </c>
      <c r="B65" s="250">
        <v>9</v>
      </c>
    </row>
    <row r="66" spans="1:2" x14ac:dyDescent="0.2">
      <c r="A66" s="67" t="s">
        <v>2107</v>
      </c>
      <c r="B66" s="250">
        <v>10</v>
      </c>
    </row>
  </sheetData>
  <conditionalFormatting sqref="J5:J6">
    <cfRule type="expression" dxfId="79" priority="6" stopIfTrue="1">
      <formula>"IF($K5=""1"")"</formula>
    </cfRule>
  </conditionalFormatting>
  <conditionalFormatting sqref="J9">
    <cfRule type="expression" dxfId="78" priority="5" stopIfTrue="1">
      <formula>"IF($K5=""1"")"</formula>
    </cfRule>
  </conditionalFormatting>
  <conditionalFormatting sqref="J13">
    <cfRule type="expression" dxfId="77" priority="4" stopIfTrue="1">
      <formula>"IF($K5=""1"")"</formula>
    </cfRule>
  </conditionalFormatting>
  <conditionalFormatting sqref="J19:J20">
    <cfRule type="expression" dxfId="76" priority="1" stopIfTrue="1">
      <formula>"IF($K5=""1"")"</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defaultColWidth="8.59765625" defaultRowHeight="11.25" x14ac:dyDescent="0.2"/>
  <cols>
    <col min="1" max="1" width="10.09765625" style="50" bestFit="1" customWidth="1"/>
    <col min="2" max="2" width="12" style="50" customWidth="1"/>
    <col min="3" max="3" width="12.296875" style="50" customWidth="1"/>
    <col min="4" max="4" width="9.296875" style="50" customWidth="1"/>
    <col min="5" max="5" width="9.296875" style="50" bestFit="1" customWidth="1"/>
    <col min="6" max="6" width="11.69921875" style="50" bestFit="1" customWidth="1"/>
    <col min="7" max="7" width="12" style="50" bestFit="1" customWidth="1"/>
    <col min="8" max="8" width="15.09765625" style="50" customWidth="1"/>
    <col min="9" max="9" width="8.09765625" style="50" customWidth="1"/>
    <col min="10" max="10" width="15.69921875" style="50" bestFit="1" customWidth="1"/>
    <col min="11" max="11" width="8.09765625" style="50" customWidth="1"/>
    <col min="12" max="16384" width="8.59765625" style="50"/>
  </cols>
  <sheetData>
    <row r="1" spans="1:12" ht="15" x14ac:dyDescent="0.2">
      <c r="A1" s="251" t="s">
        <v>2093</v>
      </c>
      <c r="B1" s="50" t="s">
        <v>2790</v>
      </c>
      <c r="L1"/>
    </row>
    <row r="2" spans="1:12" ht="15" x14ac:dyDescent="0.2">
      <c r="A2" s="251" t="s">
        <v>2098</v>
      </c>
      <c r="B2" s="252">
        <v>0</v>
      </c>
      <c r="L2"/>
    </row>
    <row r="3" spans="1:12" ht="15" x14ac:dyDescent="0.2">
      <c r="L3"/>
    </row>
    <row r="4" spans="1:12" ht="33.75" x14ac:dyDescent="0.2">
      <c r="A4" s="251" t="s">
        <v>2791</v>
      </c>
      <c r="B4" s="251" t="s">
        <v>320</v>
      </c>
      <c r="C4" s="251" t="s">
        <v>2089</v>
      </c>
      <c r="D4" s="251" t="s">
        <v>2102</v>
      </c>
      <c r="E4" s="251" t="s">
        <v>2103</v>
      </c>
      <c r="F4" s="251" t="s">
        <v>2104</v>
      </c>
      <c r="G4" s="251" t="s">
        <v>2105</v>
      </c>
      <c r="H4" s="251" t="s">
        <v>2106</v>
      </c>
      <c r="I4" s="251" t="s">
        <v>2107</v>
      </c>
      <c r="J4"/>
      <c r="K4"/>
      <c r="L4"/>
    </row>
    <row r="5" spans="1:12" ht="112.5" x14ac:dyDescent="0.2">
      <c r="A5" s="252" t="s">
        <v>52</v>
      </c>
      <c r="B5" s="252" t="s">
        <v>2118</v>
      </c>
      <c r="C5" s="252">
        <v>0</v>
      </c>
      <c r="D5" s="253" t="s">
        <v>2047</v>
      </c>
      <c r="E5" s="252" t="s">
        <v>549</v>
      </c>
      <c r="F5" s="252" t="s">
        <v>639</v>
      </c>
      <c r="G5" s="252" t="s">
        <v>639</v>
      </c>
      <c r="H5" s="252" t="s">
        <v>2792</v>
      </c>
      <c r="I5" s="252" t="s">
        <v>2793</v>
      </c>
      <c r="J5"/>
      <c r="K5"/>
      <c r="L5"/>
    </row>
    <row r="6" spans="1:12" ht="101.25" x14ac:dyDescent="0.2">
      <c r="A6" s="252" t="s">
        <v>53</v>
      </c>
      <c r="B6" s="252" t="s">
        <v>2123</v>
      </c>
      <c r="C6" s="252">
        <v>0</v>
      </c>
      <c r="D6" s="253" t="s">
        <v>2793</v>
      </c>
      <c r="E6" s="252" t="s">
        <v>2793</v>
      </c>
      <c r="F6" s="252" t="s">
        <v>2794</v>
      </c>
      <c r="G6" s="252" t="s">
        <v>2794</v>
      </c>
      <c r="H6" s="252" t="s">
        <v>2793</v>
      </c>
      <c r="I6" s="252">
        <v>13</v>
      </c>
      <c r="J6"/>
      <c r="K6"/>
      <c r="L6"/>
    </row>
    <row r="7" spans="1:12" ht="90" x14ac:dyDescent="0.2">
      <c r="A7" s="252" t="s">
        <v>54</v>
      </c>
      <c r="B7" s="252" t="s">
        <v>2127</v>
      </c>
      <c r="C7" s="252">
        <v>0</v>
      </c>
      <c r="D7" s="253" t="s">
        <v>2793</v>
      </c>
      <c r="E7" s="252" t="s">
        <v>543</v>
      </c>
      <c r="F7" s="252" t="s">
        <v>711</v>
      </c>
      <c r="G7" s="252" t="s">
        <v>711</v>
      </c>
      <c r="H7" s="252" t="s">
        <v>2795</v>
      </c>
      <c r="I7" s="252">
        <v>12</v>
      </c>
      <c r="J7"/>
      <c r="K7"/>
      <c r="L7"/>
    </row>
    <row r="8" spans="1:12" ht="90" x14ac:dyDescent="0.2">
      <c r="A8" s="252" t="s">
        <v>55</v>
      </c>
      <c r="B8" s="252" t="s">
        <v>2130</v>
      </c>
      <c r="C8" s="252">
        <v>0</v>
      </c>
      <c r="D8" s="253" t="s">
        <v>2793</v>
      </c>
      <c r="E8" s="252" t="s">
        <v>2793</v>
      </c>
      <c r="F8" s="252" t="s">
        <v>2793</v>
      </c>
      <c r="G8" s="252" t="s">
        <v>2793</v>
      </c>
      <c r="H8" s="252" t="s">
        <v>2793</v>
      </c>
      <c r="I8" s="252" t="s">
        <v>2793</v>
      </c>
      <c r="J8"/>
      <c r="K8"/>
      <c r="L8"/>
    </row>
    <row r="9" spans="1:12" ht="78.75" x14ac:dyDescent="0.2">
      <c r="A9" s="252" t="s">
        <v>56</v>
      </c>
      <c r="B9" s="252" t="s">
        <v>2132</v>
      </c>
      <c r="C9" s="252">
        <v>0</v>
      </c>
      <c r="D9" s="253" t="s">
        <v>2793</v>
      </c>
      <c r="E9" s="252" t="s">
        <v>543</v>
      </c>
      <c r="F9" s="252" t="s">
        <v>711</v>
      </c>
      <c r="G9" s="252" t="s">
        <v>711</v>
      </c>
      <c r="H9" s="252" t="s">
        <v>2796</v>
      </c>
      <c r="I9" s="252">
        <v>12</v>
      </c>
      <c r="J9"/>
      <c r="K9"/>
      <c r="L9"/>
    </row>
    <row r="10" spans="1:12" ht="15" x14ac:dyDescent="0.2">
      <c r="A10"/>
      <c r="B10"/>
      <c r="C10"/>
      <c r="D10"/>
      <c r="E10"/>
      <c r="F10"/>
      <c r="G10"/>
      <c r="H10"/>
      <c r="I10"/>
      <c r="J10"/>
      <c r="K10"/>
      <c r="L10"/>
    </row>
    <row r="11" spans="1:12" ht="15" x14ac:dyDescent="0.2">
      <c r="A11"/>
      <c r="B11"/>
      <c r="C11"/>
      <c r="D11"/>
      <c r="E11"/>
      <c r="F11"/>
      <c r="G11"/>
      <c r="H11"/>
      <c r="I11"/>
      <c r="J11"/>
      <c r="K11"/>
      <c r="L11"/>
    </row>
    <row r="12" spans="1:12" ht="15" x14ac:dyDescent="0.2">
      <c r="A12"/>
      <c r="B12"/>
      <c r="C12"/>
      <c r="D12"/>
      <c r="E12"/>
      <c r="F12"/>
      <c r="G12"/>
      <c r="H12"/>
      <c r="I12"/>
      <c r="J12"/>
      <c r="K12"/>
      <c r="L12"/>
    </row>
    <row r="13" spans="1:12" ht="15" x14ac:dyDescent="0.2">
      <c r="A13"/>
      <c r="B13"/>
      <c r="C13"/>
      <c r="D13"/>
      <c r="E13"/>
      <c r="F13"/>
      <c r="G13"/>
      <c r="H13"/>
      <c r="I13"/>
      <c r="J13"/>
      <c r="K13"/>
      <c r="L13"/>
    </row>
    <row r="14" spans="1:12" ht="15" x14ac:dyDescent="0.2">
      <c r="A14"/>
      <c r="B14"/>
      <c r="C14"/>
      <c r="D14"/>
      <c r="E14"/>
      <c r="F14"/>
      <c r="G14"/>
      <c r="H14"/>
      <c r="I14"/>
      <c r="J14"/>
      <c r="K14"/>
      <c r="L14"/>
    </row>
    <row r="15" spans="1:12" ht="15" x14ac:dyDescent="0.2">
      <c r="A15"/>
      <c r="B15"/>
      <c r="C15"/>
      <c r="D15"/>
      <c r="E15"/>
      <c r="F15"/>
      <c r="G15"/>
      <c r="H15"/>
      <c r="I15"/>
      <c r="J15"/>
      <c r="K15"/>
      <c r="L15"/>
    </row>
    <row r="16" spans="1:12" ht="15" x14ac:dyDescent="0.2">
      <c r="A16"/>
      <c r="B16"/>
      <c r="C16"/>
      <c r="D16"/>
      <c r="E16"/>
      <c r="F16"/>
      <c r="G16"/>
      <c r="H16"/>
      <c r="I16"/>
      <c r="J16"/>
      <c r="K16"/>
      <c r="L16"/>
    </row>
    <row r="17" spans="1:12" ht="15" x14ac:dyDescent="0.2">
      <c r="A17"/>
      <c r="B17"/>
      <c r="C17"/>
      <c r="D17"/>
      <c r="E17"/>
      <c r="F17"/>
      <c r="G17"/>
      <c r="H17"/>
      <c r="I17"/>
      <c r="J17"/>
      <c r="K17"/>
      <c r="L17"/>
    </row>
    <row r="18" spans="1:12" ht="15" x14ac:dyDescent="0.2">
      <c r="A18"/>
      <c r="B18"/>
      <c r="C18"/>
      <c r="D18"/>
      <c r="E18"/>
      <c r="F18"/>
      <c r="G18"/>
      <c r="H18"/>
      <c r="I18"/>
      <c r="J18"/>
      <c r="K18"/>
      <c r="L18"/>
    </row>
    <row r="19" spans="1:12" ht="15" x14ac:dyDescent="0.2">
      <c r="A19"/>
      <c r="B19"/>
      <c r="C19"/>
      <c r="D19"/>
      <c r="E19"/>
      <c r="F19"/>
      <c r="G19"/>
      <c r="H19"/>
      <c r="I19"/>
      <c r="J19"/>
      <c r="K19"/>
    </row>
    <row r="20" spans="1:12" ht="15" x14ac:dyDescent="0.2">
      <c r="A20"/>
      <c r="B20"/>
      <c r="C20"/>
      <c r="D20"/>
      <c r="E20"/>
      <c r="F20"/>
      <c r="G20"/>
      <c r="H20"/>
      <c r="I20"/>
      <c r="J20"/>
      <c r="K20"/>
    </row>
    <row r="21" spans="1:12" ht="15" x14ac:dyDescent="0.2">
      <c r="A21"/>
      <c r="B21"/>
      <c r="C21"/>
      <c r="D21"/>
      <c r="E21"/>
      <c r="F21"/>
      <c r="G21"/>
      <c r="H21"/>
      <c r="I21"/>
      <c r="J21"/>
      <c r="K21"/>
    </row>
    <row r="22" spans="1:12" ht="15" x14ac:dyDescent="0.2">
      <c r="A22"/>
      <c r="B22"/>
      <c r="C22"/>
      <c r="D22"/>
      <c r="E22"/>
      <c r="F22"/>
      <c r="G22"/>
      <c r="H22"/>
      <c r="I22"/>
      <c r="J22"/>
      <c r="K22"/>
    </row>
    <row r="23" spans="1:12" ht="15" x14ac:dyDescent="0.2">
      <c r="A23"/>
      <c r="B23"/>
      <c r="C23"/>
      <c r="D23"/>
      <c r="E23"/>
      <c r="F23"/>
      <c r="G23"/>
      <c r="H23"/>
      <c r="I23"/>
      <c r="J23"/>
      <c r="K23"/>
    </row>
    <row r="24" spans="1:12" ht="15" x14ac:dyDescent="0.2">
      <c r="A24"/>
      <c r="B24"/>
      <c r="C24"/>
      <c r="D24"/>
      <c r="E24"/>
      <c r="F24"/>
      <c r="G24"/>
      <c r="H24"/>
      <c r="I24"/>
      <c r="J24"/>
      <c r="K24"/>
    </row>
    <row r="25" spans="1:12" ht="15" x14ac:dyDescent="0.2">
      <c r="A25"/>
      <c r="B25"/>
      <c r="C25"/>
      <c r="D25"/>
      <c r="E25"/>
      <c r="F25"/>
      <c r="G25"/>
      <c r="H25"/>
      <c r="I25"/>
      <c r="J25"/>
      <c r="K25"/>
    </row>
    <row r="26" spans="1:12" ht="15" x14ac:dyDescent="0.2">
      <c r="A26"/>
      <c r="B26"/>
      <c r="C26"/>
      <c r="D26"/>
      <c r="E26"/>
      <c r="F26"/>
      <c r="G26"/>
      <c r="H26"/>
      <c r="I26"/>
      <c r="J26"/>
      <c r="K26"/>
    </row>
    <row r="27" spans="1:12" ht="15" x14ac:dyDescent="0.2">
      <c r="A27"/>
      <c r="B27"/>
      <c r="C27"/>
      <c r="D27"/>
      <c r="E27"/>
      <c r="F27"/>
      <c r="G27"/>
      <c r="H27"/>
      <c r="I27"/>
      <c r="J27"/>
      <c r="K27"/>
    </row>
    <row r="28" spans="1:12" ht="15" x14ac:dyDescent="0.2">
      <c r="A28"/>
      <c r="B28"/>
      <c r="C28"/>
      <c r="D28"/>
      <c r="E28"/>
      <c r="F28"/>
      <c r="G28"/>
      <c r="H28"/>
      <c r="I28"/>
      <c r="J28"/>
      <c r="K28"/>
    </row>
    <row r="29" spans="1:12" ht="15" x14ac:dyDescent="0.2">
      <c r="A29"/>
      <c r="B29"/>
      <c r="C29"/>
      <c r="D29"/>
      <c r="E29"/>
      <c r="F29"/>
      <c r="G29"/>
      <c r="H29"/>
      <c r="I29"/>
      <c r="J29"/>
      <c r="K29"/>
    </row>
    <row r="30" spans="1:12" ht="15" x14ac:dyDescent="0.2">
      <c r="A30"/>
      <c r="B30"/>
      <c r="C30"/>
      <c r="D30"/>
      <c r="E30"/>
      <c r="F30"/>
      <c r="G30"/>
      <c r="H30"/>
      <c r="I30"/>
      <c r="J30"/>
      <c r="K30"/>
    </row>
    <row r="31" spans="1:12" ht="15" x14ac:dyDescent="0.2">
      <c r="A31"/>
      <c r="B31"/>
      <c r="C31"/>
      <c r="D31"/>
      <c r="E31"/>
      <c r="F31"/>
      <c r="G31"/>
      <c r="H31"/>
      <c r="I31"/>
      <c r="J31"/>
      <c r="K31"/>
    </row>
    <row r="32" spans="1:12" ht="15" x14ac:dyDescent="0.2">
      <c r="A32"/>
      <c r="B32"/>
      <c r="C32"/>
      <c r="D32"/>
      <c r="E32"/>
      <c r="F32"/>
      <c r="G32"/>
      <c r="H32"/>
      <c r="I32"/>
      <c r="J32"/>
      <c r="K32"/>
    </row>
    <row r="33" spans="1:11" ht="15" x14ac:dyDescent="0.2">
      <c r="A33"/>
      <c r="B33"/>
      <c r="C33"/>
      <c r="D33"/>
      <c r="E33"/>
      <c r="F33"/>
      <c r="G33"/>
      <c r="H33"/>
      <c r="I33"/>
      <c r="J33"/>
      <c r="K33"/>
    </row>
    <row r="34" spans="1:11" ht="15" x14ac:dyDescent="0.2">
      <c r="A34"/>
      <c r="B34"/>
      <c r="C34"/>
      <c r="D34"/>
      <c r="E34"/>
      <c r="F34"/>
      <c r="G34"/>
      <c r="H34"/>
      <c r="I34"/>
      <c r="J34"/>
      <c r="K34"/>
    </row>
    <row r="35" spans="1:11" ht="15" x14ac:dyDescent="0.2">
      <c r="A35"/>
      <c r="B35"/>
      <c r="C35"/>
      <c r="D35"/>
      <c r="E35"/>
      <c r="F35"/>
      <c r="G35"/>
      <c r="H35"/>
      <c r="I35"/>
      <c r="J35"/>
      <c r="K35"/>
    </row>
    <row r="36" spans="1:11" ht="15" x14ac:dyDescent="0.2">
      <c r="A36"/>
      <c r="B36"/>
      <c r="C36"/>
      <c r="D36"/>
      <c r="E36"/>
      <c r="F36"/>
      <c r="G36"/>
      <c r="H36"/>
      <c r="I36"/>
      <c r="J36"/>
      <c r="K36"/>
    </row>
    <row r="37" spans="1:11" ht="15" x14ac:dyDescent="0.2">
      <c r="A37"/>
      <c r="B37"/>
      <c r="C37"/>
      <c r="D37"/>
      <c r="E37"/>
      <c r="F37"/>
      <c r="G37"/>
      <c r="H37"/>
      <c r="I37"/>
      <c r="J37"/>
      <c r="K37"/>
    </row>
    <row r="38" spans="1:11" ht="15" x14ac:dyDescent="0.2">
      <c r="A38"/>
      <c r="B38"/>
      <c r="C38"/>
      <c r="D38"/>
      <c r="E38"/>
      <c r="F38"/>
      <c r="G38"/>
      <c r="H38"/>
      <c r="I38"/>
      <c r="J38"/>
      <c r="K38"/>
    </row>
    <row r="39" spans="1:11" ht="15" x14ac:dyDescent="0.2">
      <c r="A39"/>
      <c r="B39"/>
      <c r="C39"/>
      <c r="D39"/>
      <c r="E39"/>
      <c r="F39"/>
      <c r="G39"/>
      <c r="H39"/>
      <c r="I39"/>
      <c r="J39"/>
      <c r="K39"/>
    </row>
    <row r="40" spans="1:11" ht="15" x14ac:dyDescent="0.2">
      <c r="A40"/>
      <c r="B40"/>
      <c r="C40"/>
      <c r="D40"/>
      <c r="E40"/>
      <c r="F40"/>
      <c r="G40"/>
      <c r="H40"/>
      <c r="I40"/>
      <c r="J40"/>
      <c r="K40"/>
    </row>
    <row r="41" spans="1:11" ht="15" x14ac:dyDescent="0.2">
      <c r="A41"/>
      <c r="B41"/>
      <c r="C41"/>
      <c r="D41"/>
      <c r="E41"/>
      <c r="F41"/>
      <c r="G41"/>
      <c r="H41"/>
      <c r="I41"/>
      <c r="J41"/>
      <c r="K41"/>
    </row>
    <row r="42" spans="1:11" ht="15" x14ac:dyDescent="0.2">
      <c r="A42"/>
      <c r="B42"/>
      <c r="C42"/>
      <c r="D42"/>
      <c r="E42"/>
      <c r="F42"/>
      <c r="G42"/>
      <c r="H42"/>
      <c r="I42"/>
      <c r="J42"/>
      <c r="K42"/>
    </row>
    <row r="43" spans="1:11" ht="15" x14ac:dyDescent="0.2">
      <c r="A43"/>
      <c r="B43"/>
      <c r="C43"/>
      <c r="D43"/>
      <c r="E43"/>
      <c r="F43"/>
      <c r="G43"/>
      <c r="H43"/>
      <c r="I43"/>
      <c r="J43"/>
      <c r="K43"/>
    </row>
    <row r="44" spans="1:11" ht="15" x14ac:dyDescent="0.2">
      <c r="A44"/>
      <c r="B44"/>
      <c r="C44"/>
      <c r="D44"/>
      <c r="E44"/>
      <c r="F44"/>
      <c r="G44"/>
      <c r="H44"/>
      <c r="I44"/>
      <c r="J44"/>
      <c r="K44"/>
    </row>
    <row r="45" spans="1:11" ht="15" x14ac:dyDescent="0.2">
      <c r="A45"/>
      <c r="B45"/>
      <c r="C45"/>
      <c r="D45"/>
      <c r="E45"/>
      <c r="F45"/>
      <c r="G45"/>
      <c r="H45"/>
      <c r="I45"/>
      <c r="J45"/>
      <c r="K45"/>
    </row>
    <row r="46" spans="1:11" ht="15" x14ac:dyDescent="0.2">
      <c r="A46"/>
      <c r="B46"/>
      <c r="C46"/>
      <c r="D46"/>
      <c r="E46"/>
      <c r="F46"/>
      <c r="G46"/>
      <c r="H46"/>
      <c r="I46"/>
      <c r="J46"/>
      <c r="K46"/>
    </row>
    <row r="47" spans="1:11" ht="15" x14ac:dyDescent="0.2">
      <c r="A47"/>
      <c r="B47"/>
      <c r="C47"/>
      <c r="D47"/>
      <c r="E47"/>
      <c r="F47"/>
      <c r="G47"/>
      <c r="H47"/>
      <c r="I47"/>
      <c r="J47"/>
      <c r="K47"/>
    </row>
    <row r="48" spans="1:11" ht="15" x14ac:dyDescent="0.2">
      <c r="A48"/>
      <c r="B48"/>
      <c r="C48"/>
      <c r="D48"/>
      <c r="E48"/>
      <c r="F48"/>
      <c r="G48"/>
      <c r="H48"/>
      <c r="I48"/>
      <c r="J48"/>
      <c r="K48"/>
    </row>
    <row r="49" spans="1:11" ht="15" x14ac:dyDescent="0.2">
      <c r="A49"/>
      <c r="B49"/>
      <c r="C49"/>
      <c r="D49"/>
      <c r="E49"/>
      <c r="F49"/>
      <c r="G49"/>
      <c r="H49"/>
      <c r="I49"/>
      <c r="J49"/>
      <c r="K49"/>
    </row>
    <row r="50" spans="1:11" ht="15" x14ac:dyDescent="0.2">
      <c r="A50"/>
      <c r="B50"/>
      <c r="C50"/>
      <c r="D50"/>
      <c r="E50"/>
      <c r="F50"/>
      <c r="G50"/>
      <c r="H50"/>
      <c r="I50"/>
      <c r="J50"/>
      <c r="K50"/>
    </row>
    <row r="51" spans="1:11" ht="15" x14ac:dyDescent="0.2">
      <c r="A51"/>
      <c r="B51"/>
      <c r="C51"/>
      <c r="D51"/>
      <c r="E51"/>
      <c r="F51"/>
      <c r="G51"/>
      <c r="H51"/>
      <c r="I51"/>
      <c r="J51"/>
      <c r="K51"/>
    </row>
    <row r="52" spans="1:11" ht="15" x14ac:dyDescent="0.2">
      <c r="A52"/>
      <c r="B52"/>
      <c r="C52"/>
      <c r="D52"/>
      <c r="E52"/>
      <c r="F52"/>
      <c r="G52"/>
      <c r="H52"/>
      <c r="I52"/>
      <c r="J52"/>
      <c r="K52"/>
    </row>
    <row r="53" spans="1:11" ht="15" x14ac:dyDescent="0.2">
      <c r="A53"/>
      <c r="B53"/>
      <c r="C53"/>
      <c r="D53"/>
      <c r="E53"/>
      <c r="F53"/>
      <c r="G53"/>
      <c r="H53"/>
      <c r="I53"/>
      <c r="J53"/>
      <c r="K53"/>
    </row>
    <row r="54" spans="1:11" ht="15" x14ac:dyDescent="0.2">
      <c r="A54"/>
      <c r="B54"/>
      <c r="C54"/>
      <c r="D54"/>
      <c r="E54"/>
      <c r="F54"/>
      <c r="G54"/>
      <c r="H54"/>
      <c r="I54"/>
      <c r="J54"/>
      <c r="K54"/>
    </row>
    <row r="55" spans="1:11" ht="15" x14ac:dyDescent="0.2">
      <c r="A55"/>
      <c r="B55"/>
      <c r="C55"/>
      <c r="D55"/>
      <c r="E55"/>
      <c r="F55"/>
      <c r="G55"/>
      <c r="H55"/>
      <c r="I55"/>
      <c r="J55"/>
      <c r="K55"/>
    </row>
    <row r="56" spans="1:11" ht="15" x14ac:dyDescent="0.2">
      <c r="A56"/>
      <c r="B56"/>
      <c r="C56"/>
      <c r="D56"/>
      <c r="E56"/>
      <c r="F56"/>
      <c r="G56"/>
      <c r="H56"/>
      <c r="I56"/>
      <c r="J56"/>
      <c r="K56"/>
    </row>
    <row r="57" spans="1:11" ht="15" x14ac:dyDescent="0.2">
      <c r="A57"/>
      <c r="B57"/>
      <c r="C57"/>
      <c r="D57"/>
      <c r="E57"/>
      <c r="F57"/>
      <c r="G57"/>
      <c r="H57"/>
      <c r="I57"/>
      <c r="J57"/>
      <c r="K57"/>
    </row>
    <row r="58" spans="1:11" ht="15" x14ac:dyDescent="0.2">
      <c r="A58"/>
      <c r="B58"/>
      <c r="C58"/>
      <c r="D58"/>
      <c r="E58"/>
      <c r="F58"/>
      <c r="G58"/>
      <c r="H58"/>
      <c r="I58"/>
      <c r="J58"/>
      <c r="K58"/>
    </row>
    <row r="59" spans="1:11" ht="15" x14ac:dyDescent="0.2">
      <c r="A59"/>
      <c r="B59"/>
      <c r="C59"/>
      <c r="D59"/>
      <c r="E59"/>
      <c r="F59"/>
      <c r="G59"/>
      <c r="H59"/>
      <c r="I59"/>
      <c r="J59"/>
      <c r="K59"/>
    </row>
    <row r="60" spans="1:11" ht="15" x14ac:dyDescent="0.2">
      <c r="A60"/>
      <c r="B60"/>
      <c r="C60"/>
      <c r="D60"/>
      <c r="E60"/>
      <c r="F60"/>
      <c r="G60"/>
      <c r="H60"/>
      <c r="I60"/>
      <c r="J60"/>
      <c r="K60"/>
    </row>
    <row r="61" spans="1:11" ht="15" x14ac:dyDescent="0.2">
      <c r="A61"/>
      <c r="B61"/>
      <c r="C61"/>
      <c r="D61"/>
      <c r="E61"/>
      <c r="F61"/>
      <c r="G61"/>
      <c r="H61"/>
      <c r="I61"/>
      <c r="J61"/>
      <c r="K61"/>
    </row>
    <row r="62" spans="1:11" ht="15" x14ac:dyDescent="0.2">
      <c r="A62"/>
      <c r="B62"/>
      <c r="C62"/>
      <c r="D62"/>
      <c r="E62"/>
      <c r="F62"/>
      <c r="G62"/>
      <c r="H62"/>
      <c r="I62"/>
      <c r="J62"/>
      <c r="K62"/>
    </row>
    <row r="63" spans="1:11" ht="15" x14ac:dyDescent="0.2">
      <c r="A63"/>
      <c r="B63"/>
      <c r="C63"/>
      <c r="D63"/>
      <c r="E63"/>
      <c r="F63"/>
      <c r="G63"/>
      <c r="H63"/>
      <c r="I63"/>
      <c r="J63"/>
      <c r="K63"/>
    </row>
    <row r="64" spans="1:11" ht="15" x14ac:dyDescent="0.2">
      <c r="A64"/>
      <c r="B64"/>
      <c r="C64"/>
      <c r="D64"/>
      <c r="E64"/>
      <c r="F64"/>
      <c r="G64"/>
      <c r="H64"/>
      <c r="I64"/>
      <c r="J64"/>
      <c r="K64"/>
    </row>
    <row r="65" spans="1:11" ht="15" x14ac:dyDescent="0.2">
      <c r="A65"/>
      <c r="B65"/>
      <c r="C65"/>
      <c r="D65"/>
      <c r="E65"/>
      <c r="F65"/>
      <c r="G65"/>
      <c r="H65"/>
      <c r="I65"/>
      <c r="J65"/>
      <c r="K65"/>
    </row>
    <row r="66" spans="1:11" ht="15" x14ac:dyDescent="0.2">
      <c r="A66"/>
      <c r="B66"/>
      <c r="C66"/>
      <c r="D66"/>
      <c r="E66"/>
      <c r="F66"/>
      <c r="G66"/>
      <c r="H66"/>
      <c r="I66"/>
      <c r="J66"/>
      <c r="K66"/>
    </row>
    <row r="67" spans="1:11" ht="15" x14ac:dyDescent="0.2">
      <c r="A67"/>
      <c r="B67"/>
      <c r="C67"/>
      <c r="D67"/>
      <c r="E67"/>
      <c r="F67"/>
      <c r="G67"/>
      <c r="H67"/>
      <c r="I67"/>
      <c r="J67"/>
      <c r="K67"/>
    </row>
    <row r="68" spans="1:11" ht="15" x14ac:dyDescent="0.2">
      <c r="A68"/>
      <c r="B68"/>
      <c r="C68"/>
      <c r="D68"/>
      <c r="E68"/>
      <c r="F68"/>
      <c r="G68"/>
      <c r="H68"/>
      <c r="I68"/>
      <c r="J68"/>
      <c r="K68"/>
    </row>
    <row r="69" spans="1:11" ht="15" x14ac:dyDescent="0.2">
      <c r="A69"/>
      <c r="B69"/>
      <c r="C69"/>
      <c r="D69"/>
      <c r="E69"/>
      <c r="F69"/>
      <c r="G69"/>
      <c r="H69"/>
      <c r="I69"/>
      <c r="J69"/>
      <c r="K69"/>
    </row>
    <row r="70" spans="1:11" ht="15" x14ac:dyDescent="0.2">
      <c r="A70"/>
      <c r="B70"/>
      <c r="C70"/>
      <c r="D70"/>
      <c r="E70"/>
      <c r="F70"/>
      <c r="G70"/>
      <c r="H70"/>
      <c r="I70"/>
      <c r="J70"/>
      <c r="K70"/>
    </row>
    <row r="71" spans="1:11" ht="15" x14ac:dyDescent="0.2">
      <c r="A71"/>
      <c r="B71"/>
      <c r="C71"/>
      <c r="D71"/>
      <c r="E71"/>
      <c r="F71"/>
      <c r="G71"/>
      <c r="H71"/>
      <c r="I71"/>
      <c r="J71"/>
      <c r="K71"/>
    </row>
    <row r="72" spans="1:11" ht="15" x14ac:dyDescent="0.2">
      <c r="A72"/>
      <c r="B72"/>
      <c r="C72"/>
      <c r="D72"/>
      <c r="E72"/>
      <c r="F72"/>
      <c r="G72"/>
      <c r="H72"/>
      <c r="I72"/>
      <c r="J72"/>
      <c r="K72"/>
    </row>
    <row r="73" spans="1:11" ht="15" x14ac:dyDescent="0.2">
      <c r="A73"/>
      <c r="B73"/>
      <c r="C73"/>
      <c r="D73"/>
      <c r="E73"/>
      <c r="F73"/>
      <c r="G73"/>
      <c r="H73"/>
      <c r="I73"/>
      <c r="J73"/>
      <c r="K73"/>
    </row>
    <row r="74" spans="1:11" ht="15" x14ac:dyDescent="0.2">
      <c r="A74"/>
      <c r="B74"/>
      <c r="C74"/>
      <c r="D74"/>
      <c r="E74"/>
      <c r="F74"/>
      <c r="G74"/>
      <c r="H74"/>
      <c r="I74"/>
      <c r="J74"/>
      <c r="K74"/>
    </row>
    <row r="75" spans="1:11" ht="15" x14ac:dyDescent="0.2">
      <c r="A75"/>
      <c r="B75"/>
      <c r="C75"/>
      <c r="D75"/>
      <c r="E75"/>
      <c r="F75"/>
      <c r="G75"/>
      <c r="H75"/>
      <c r="I75"/>
      <c r="J75"/>
      <c r="K75"/>
    </row>
    <row r="76" spans="1:11" ht="15" x14ac:dyDescent="0.2">
      <c r="A76"/>
      <c r="B76"/>
      <c r="C76"/>
      <c r="D76"/>
      <c r="E76"/>
      <c r="F76"/>
      <c r="G76"/>
      <c r="H76"/>
      <c r="I76"/>
      <c r="J76"/>
      <c r="K76"/>
    </row>
    <row r="77" spans="1:11" ht="15" x14ac:dyDescent="0.2">
      <c r="A77"/>
      <c r="B77"/>
      <c r="C77"/>
      <c r="D77"/>
      <c r="E77"/>
      <c r="F77"/>
      <c r="G77"/>
      <c r="H77"/>
      <c r="I77"/>
      <c r="J77"/>
      <c r="K77"/>
    </row>
    <row r="78" spans="1:11" ht="15" x14ac:dyDescent="0.2">
      <c r="A78"/>
      <c r="B78"/>
      <c r="C78"/>
      <c r="D78"/>
      <c r="E78"/>
      <c r="F78"/>
      <c r="G78"/>
      <c r="H78"/>
      <c r="I78"/>
      <c r="J78"/>
      <c r="K78"/>
    </row>
    <row r="79" spans="1:11" ht="15" x14ac:dyDescent="0.2">
      <c r="A79"/>
      <c r="B79"/>
      <c r="C79"/>
      <c r="D79"/>
      <c r="E79"/>
      <c r="F79"/>
      <c r="G79"/>
      <c r="H79"/>
      <c r="I79"/>
      <c r="J79"/>
      <c r="K79"/>
    </row>
    <row r="80" spans="1:11" ht="15" x14ac:dyDescent="0.2">
      <c r="A80"/>
      <c r="B80"/>
      <c r="C80"/>
      <c r="D80"/>
      <c r="E80"/>
      <c r="F80"/>
      <c r="G80"/>
      <c r="H80"/>
      <c r="I80"/>
      <c r="J80"/>
      <c r="K80"/>
    </row>
    <row r="81" spans="1:11" ht="15" x14ac:dyDescent="0.2">
      <c r="A81"/>
      <c r="B81"/>
      <c r="C81"/>
      <c r="D81"/>
      <c r="E81"/>
      <c r="F81"/>
      <c r="G81"/>
      <c r="H81"/>
      <c r="I81"/>
      <c r="J81"/>
      <c r="K81"/>
    </row>
    <row r="82" spans="1:11" ht="15" x14ac:dyDescent="0.2">
      <c r="A82"/>
      <c r="B82"/>
      <c r="C82"/>
      <c r="D82"/>
      <c r="E82"/>
      <c r="F82"/>
      <c r="G82"/>
      <c r="H82"/>
      <c r="I82"/>
      <c r="J82"/>
      <c r="K82"/>
    </row>
    <row r="83" spans="1:11" ht="15" x14ac:dyDescent="0.2">
      <c r="A83"/>
      <c r="B83"/>
      <c r="C83"/>
      <c r="D83"/>
      <c r="E83"/>
      <c r="F83"/>
      <c r="G83"/>
      <c r="H83"/>
      <c r="I83"/>
      <c r="J83"/>
      <c r="K83"/>
    </row>
    <row r="84" spans="1:11" ht="15" x14ac:dyDescent="0.2">
      <c r="A84"/>
      <c r="B84"/>
      <c r="C84"/>
      <c r="D84"/>
      <c r="E84"/>
      <c r="F84"/>
      <c r="G84"/>
      <c r="H84"/>
      <c r="I84"/>
      <c r="J84"/>
      <c r="K84"/>
    </row>
    <row r="85" spans="1:11" ht="15" x14ac:dyDescent="0.2">
      <c r="A85"/>
      <c r="B85"/>
      <c r="C85"/>
      <c r="D85"/>
      <c r="E85"/>
      <c r="F85"/>
      <c r="G85"/>
      <c r="H85"/>
      <c r="I85"/>
      <c r="J85"/>
      <c r="K85"/>
    </row>
    <row r="86" spans="1:11" ht="15" x14ac:dyDescent="0.2">
      <c r="A86"/>
      <c r="B86"/>
      <c r="C86"/>
      <c r="D86"/>
      <c r="E86"/>
      <c r="F86"/>
      <c r="G86"/>
      <c r="H86"/>
      <c r="I86"/>
      <c r="J86"/>
      <c r="K86"/>
    </row>
    <row r="87" spans="1:11" ht="15" x14ac:dyDescent="0.2">
      <c r="A87"/>
      <c r="B87"/>
      <c r="C87"/>
      <c r="D87"/>
      <c r="E87"/>
      <c r="F87"/>
      <c r="G87"/>
      <c r="H87"/>
      <c r="I87"/>
      <c r="J87"/>
      <c r="K87"/>
    </row>
    <row r="88" spans="1:11" ht="15" x14ac:dyDescent="0.2">
      <c r="A88"/>
      <c r="B88"/>
      <c r="C88"/>
      <c r="D88"/>
      <c r="E88"/>
      <c r="F88"/>
      <c r="G88"/>
      <c r="H88"/>
      <c r="I88"/>
      <c r="J88"/>
      <c r="K88"/>
    </row>
    <row r="89" spans="1:11" ht="15" x14ac:dyDescent="0.2">
      <c r="A89"/>
      <c r="B89"/>
      <c r="C89"/>
      <c r="D89"/>
      <c r="E89"/>
      <c r="F89"/>
      <c r="G89"/>
      <c r="H89"/>
      <c r="I89"/>
      <c r="J89"/>
      <c r="K89"/>
    </row>
    <row r="90" spans="1:11" ht="15" x14ac:dyDescent="0.2">
      <c r="A90"/>
      <c r="B90"/>
      <c r="C90"/>
      <c r="D90"/>
      <c r="E90"/>
      <c r="F90"/>
      <c r="G90"/>
      <c r="H90"/>
      <c r="I90"/>
      <c r="J90"/>
      <c r="K90"/>
    </row>
    <row r="91" spans="1:11" ht="15" x14ac:dyDescent="0.2">
      <c r="A91"/>
      <c r="B91"/>
      <c r="C91"/>
      <c r="D91"/>
      <c r="E91"/>
      <c r="F91"/>
      <c r="G91"/>
      <c r="H91"/>
      <c r="I91"/>
      <c r="J91"/>
      <c r="K91"/>
    </row>
    <row r="92" spans="1:11" ht="15" x14ac:dyDescent="0.2">
      <c r="A92"/>
      <c r="B92"/>
      <c r="C92"/>
      <c r="D92"/>
      <c r="E92"/>
      <c r="F92"/>
      <c r="G92"/>
      <c r="H92"/>
      <c r="I92"/>
      <c r="J92"/>
      <c r="K92"/>
    </row>
    <row r="93" spans="1:11" ht="15" x14ac:dyDescent="0.2">
      <c r="A93"/>
      <c r="B93"/>
      <c r="C93"/>
      <c r="D93"/>
      <c r="E93"/>
      <c r="F93"/>
      <c r="G93"/>
      <c r="H93"/>
      <c r="I93"/>
      <c r="J93"/>
      <c r="K93"/>
    </row>
    <row r="94" spans="1:11" ht="15" x14ac:dyDescent="0.2">
      <c r="A94"/>
      <c r="B94"/>
      <c r="C94"/>
      <c r="D94"/>
      <c r="E94"/>
      <c r="F94"/>
      <c r="G94"/>
      <c r="H94"/>
      <c r="I94"/>
      <c r="J94"/>
      <c r="K94"/>
    </row>
    <row r="95" spans="1:11" ht="15" x14ac:dyDescent="0.2">
      <c r="A95"/>
      <c r="B95"/>
      <c r="C95"/>
      <c r="D95"/>
      <c r="E95"/>
      <c r="F95"/>
      <c r="G95"/>
      <c r="H95"/>
      <c r="I95"/>
      <c r="J95"/>
      <c r="K95"/>
    </row>
    <row r="96" spans="1:11" ht="15" x14ac:dyDescent="0.2">
      <c r="A96"/>
      <c r="B96"/>
      <c r="C96"/>
      <c r="D96"/>
      <c r="E96"/>
      <c r="F96"/>
      <c r="G96"/>
      <c r="H96"/>
      <c r="I96"/>
      <c r="J96"/>
      <c r="K96"/>
    </row>
    <row r="97" spans="1:11" ht="15" x14ac:dyDescent="0.2">
      <c r="A97"/>
      <c r="B97"/>
      <c r="C97"/>
      <c r="D97"/>
      <c r="E97"/>
      <c r="F97"/>
      <c r="G97"/>
      <c r="H97"/>
      <c r="I97"/>
      <c r="J97"/>
      <c r="K97"/>
    </row>
    <row r="98" spans="1:11" ht="15" x14ac:dyDescent="0.2">
      <c r="A98"/>
      <c r="B98"/>
      <c r="C98"/>
      <c r="D98"/>
      <c r="E98"/>
      <c r="F98"/>
      <c r="G98"/>
      <c r="H98"/>
      <c r="I98"/>
      <c r="J98"/>
      <c r="K98"/>
    </row>
    <row r="99" spans="1:11" ht="15" x14ac:dyDescent="0.2">
      <c r="A99"/>
      <c r="B99"/>
      <c r="C99"/>
      <c r="D99"/>
      <c r="E99"/>
      <c r="F99"/>
      <c r="G99"/>
      <c r="H99"/>
      <c r="I99"/>
      <c r="J99"/>
      <c r="K99"/>
    </row>
    <row r="100" spans="1:11" ht="15" x14ac:dyDescent="0.2">
      <c r="A100"/>
      <c r="B100"/>
      <c r="C100"/>
      <c r="D100"/>
      <c r="E100"/>
      <c r="F100"/>
      <c r="G100"/>
      <c r="H100"/>
      <c r="I100"/>
      <c r="J100"/>
      <c r="K100"/>
    </row>
    <row r="101" spans="1:11" ht="15" x14ac:dyDescent="0.2">
      <c r="A101"/>
      <c r="B101"/>
      <c r="C101"/>
      <c r="D101"/>
      <c r="E101"/>
      <c r="F101"/>
      <c r="G101"/>
      <c r="H101"/>
      <c r="I101"/>
      <c r="J101"/>
      <c r="K101"/>
    </row>
    <row r="102" spans="1:11" ht="15" x14ac:dyDescent="0.2">
      <c r="A102"/>
      <c r="B102"/>
      <c r="C102"/>
      <c r="D102"/>
      <c r="E102"/>
      <c r="F102"/>
      <c r="G102"/>
      <c r="H102"/>
      <c r="I102"/>
      <c r="J102"/>
      <c r="K102"/>
    </row>
    <row r="103" spans="1:11" ht="15" x14ac:dyDescent="0.2">
      <c r="A103"/>
      <c r="B103"/>
      <c r="C103"/>
      <c r="D103"/>
      <c r="E103"/>
      <c r="F103"/>
      <c r="G103"/>
      <c r="H103"/>
      <c r="I103"/>
      <c r="J103"/>
      <c r="K103"/>
    </row>
    <row r="104" spans="1:11" ht="15" x14ac:dyDescent="0.2">
      <c r="A104"/>
      <c r="B104"/>
      <c r="C104"/>
      <c r="D104"/>
      <c r="E104"/>
      <c r="F104"/>
      <c r="G104"/>
      <c r="H104"/>
      <c r="I104"/>
      <c r="J104"/>
      <c r="K104"/>
    </row>
    <row r="105" spans="1:11" ht="15" x14ac:dyDescent="0.2">
      <c r="A105"/>
      <c r="B105"/>
      <c r="C105"/>
      <c r="D105"/>
      <c r="E105"/>
      <c r="F105"/>
      <c r="G105"/>
      <c r="H105"/>
      <c r="I105"/>
      <c r="J105"/>
      <c r="K105"/>
    </row>
    <row r="106" spans="1:11" ht="15" x14ac:dyDescent="0.2">
      <c r="A106"/>
      <c r="B106"/>
      <c r="C106"/>
      <c r="D106"/>
      <c r="E106"/>
      <c r="F106"/>
      <c r="G106"/>
      <c r="H106"/>
      <c r="I106"/>
      <c r="J106"/>
      <c r="K106"/>
    </row>
    <row r="107" spans="1:11" ht="15" x14ac:dyDescent="0.2">
      <c r="A107"/>
      <c r="B107"/>
      <c r="C107"/>
      <c r="D107"/>
      <c r="E107"/>
      <c r="F107"/>
      <c r="G107"/>
      <c r="H107"/>
      <c r="I107"/>
      <c r="J107"/>
      <c r="K107"/>
    </row>
    <row r="108" spans="1:11" ht="15" x14ac:dyDescent="0.2">
      <c r="A108"/>
      <c r="B108"/>
      <c r="C108"/>
      <c r="D108"/>
      <c r="E108"/>
      <c r="F108"/>
      <c r="G108"/>
      <c r="H108"/>
      <c r="I108"/>
      <c r="J108"/>
      <c r="K108"/>
    </row>
    <row r="109" spans="1:11" ht="15" x14ac:dyDescent="0.2">
      <c r="A109"/>
      <c r="B109"/>
      <c r="C109"/>
      <c r="D109"/>
      <c r="E109"/>
      <c r="F109"/>
      <c r="G109"/>
      <c r="H109"/>
      <c r="I109"/>
      <c r="J109"/>
      <c r="K109"/>
    </row>
    <row r="110" spans="1:11" ht="15" x14ac:dyDescent="0.2">
      <c r="A110"/>
      <c r="B110"/>
      <c r="C110"/>
      <c r="D110"/>
      <c r="E110"/>
      <c r="F110"/>
      <c r="G110"/>
      <c r="H110"/>
      <c r="I110"/>
      <c r="J110"/>
      <c r="K110"/>
    </row>
    <row r="111" spans="1:11" ht="15" x14ac:dyDescent="0.2">
      <c r="A111"/>
      <c r="B111"/>
      <c r="C111"/>
      <c r="D111"/>
      <c r="E111"/>
      <c r="F111"/>
      <c r="G111"/>
      <c r="H111"/>
      <c r="I111"/>
      <c r="J111"/>
      <c r="K111"/>
    </row>
    <row r="112" spans="1:11" ht="15" x14ac:dyDescent="0.2">
      <c r="A112"/>
      <c r="B112"/>
      <c r="C112"/>
      <c r="D112"/>
      <c r="E112"/>
      <c r="F112"/>
      <c r="G112"/>
      <c r="H112"/>
      <c r="I112"/>
      <c r="J112"/>
      <c r="K112"/>
    </row>
    <row r="113" spans="1:11" ht="15" x14ac:dyDescent="0.2">
      <c r="A113"/>
      <c r="B113"/>
      <c r="C113"/>
      <c r="D113"/>
      <c r="E113"/>
      <c r="F113"/>
      <c r="G113"/>
      <c r="H113"/>
      <c r="I113"/>
      <c r="J113"/>
      <c r="K113"/>
    </row>
    <row r="114" spans="1:11" ht="15" x14ac:dyDescent="0.2">
      <c r="A114"/>
      <c r="B114"/>
      <c r="C114"/>
      <c r="D114"/>
      <c r="E114"/>
      <c r="F114"/>
      <c r="G114"/>
      <c r="H114"/>
      <c r="I114"/>
      <c r="J114"/>
      <c r="K114"/>
    </row>
    <row r="115" spans="1:11" ht="15" x14ac:dyDescent="0.2">
      <c r="A115"/>
      <c r="B115"/>
      <c r="C115"/>
      <c r="D115"/>
      <c r="E115"/>
      <c r="F115"/>
      <c r="G115"/>
      <c r="H115"/>
      <c r="I115"/>
      <c r="J115"/>
      <c r="K115"/>
    </row>
    <row r="116" spans="1:11" ht="15" x14ac:dyDescent="0.2">
      <c r="A116"/>
      <c r="B116"/>
      <c r="C116"/>
      <c r="D116"/>
      <c r="E116"/>
      <c r="F116"/>
      <c r="G116"/>
      <c r="H116"/>
      <c r="I116"/>
      <c r="J116"/>
      <c r="K116"/>
    </row>
    <row r="117" spans="1:11" ht="15" x14ac:dyDescent="0.2">
      <c r="A117"/>
      <c r="B117"/>
      <c r="C117"/>
      <c r="D117"/>
      <c r="E117"/>
      <c r="F117"/>
      <c r="G117"/>
      <c r="H117"/>
      <c r="I117"/>
      <c r="J117"/>
      <c r="K117"/>
    </row>
    <row r="118" spans="1:11" ht="15" x14ac:dyDescent="0.2">
      <c r="A118"/>
      <c r="B118"/>
      <c r="C118"/>
      <c r="D118"/>
      <c r="E118"/>
      <c r="F118"/>
      <c r="G118"/>
      <c r="H118"/>
      <c r="I118"/>
      <c r="J118"/>
      <c r="K118"/>
    </row>
    <row r="119" spans="1:11" ht="15" x14ac:dyDescent="0.2">
      <c r="A119"/>
      <c r="B119"/>
      <c r="C119"/>
      <c r="D119"/>
      <c r="E119"/>
      <c r="F119"/>
      <c r="G119"/>
      <c r="H119"/>
      <c r="I119"/>
      <c r="J119"/>
      <c r="K119"/>
    </row>
    <row r="120" spans="1:11" ht="15" x14ac:dyDescent="0.2">
      <c r="A120"/>
      <c r="B120"/>
      <c r="C120"/>
      <c r="D120"/>
      <c r="E120"/>
      <c r="F120"/>
      <c r="G120"/>
      <c r="H120"/>
      <c r="I120"/>
      <c r="J120"/>
      <c r="K120"/>
    </row>
    <row r="121" spans="1:11" ht="15" x14ac:dyDescent="0.2">
      <c r="A121"/>
      <c r="B121"/>
      <c r="C121"/>
      <c r="D121"/>
      <c r="E121"/>
      <c r="F121"/>
      <c r="G121"/>
      <c r="H121"/>
      <c r="I121"/>
      <c r="J121"/>
      <c r="K121"/>
    </row>
    <row r="122" spans="1:11" ht="15" x14ac:dyDescent="0.2">
      <c r="A122"/>
      <c r="B122"/>
      <c r="C122"/>
      <c r="D122"/>
      <c r="E122"/>
      <c r="F122"/>
      <c r="G122"/>
      <c r="H122"/>
      <c r="I122"/>
      <c r="J122"/>
      <c r="K122"/>
    </row>
    <row r="123" spans="1:11" ht="15" x14ac:dyDescent="0.2">
      <c r="A123"/>
      <c r="B123"/>
      <c r="C123"/>
      <c r="D123"/>
      <c r="E123"/>
      <c r="F123"/>
      <c r="G123"/>
      <c r="H123"/>
      <c r="I123"/>
      <c r="J123"/>
      <c r="K123"/>
    </row>
    <row r="124" spans="1:11" ht="15" x14ac:dyDescent="0.2">
      <c r="A124"/>
      <c r="B124"/>
      <c r="C124"/>
      <c r="D124"/>
      <c r="E124"/>
      <c r="F124"/>
      <c r="G124"/>
      <c r="H124"/>
      <c r="I124"/>
      <c r="J124"/>
      <c r="K124"/>
    </row>
    <row r="125" spans="1:11" ht="15" x14ac:dyDescent="0.2">
      <c r="A125"/>
      <c r="B125"/>
      <c r="C125"/>
      <c r="D125"/>
      <c r="E125"/>
      <c r="F125"/>
      <c r="G125"/>
      <c r="H125"/>
      <c r="I125"/>
      <c r="J125"/>
      <c r="K125"/>
    </row>
    <row r="126" spans="1:11" ht="15" x14ac:dyDescent="0.2">
      <c r="A126"/>
      <c r="B126"/>
      <c r="C126"/>
      <c r="D126"/>
      <c r="E126"/>
      <c r="F126"/>
      <c r="G126"/>
      <c r="H126"/>
      <c r="I126"/>
      <c r="J126"/>
      <c r="K126"/>
    </row>
    <row r="127" spans="1:11" ht="15" x14ac:dyDescent="0.2">
      <c r="A127"/>
      <c r="B127"/>
      <c r="C127"/>
      <c r="D127"/>
      <c r="E127"/>
      <c r="F127"/>
      <c r="G127"/>
      <c r="H127"/>
      <c r="I127"/>
      <c r="J127"/>
      <c r="K127"/>
    </row>
    <row r="128" spans="1:11" ht="15" x14ac:dyDescent="0.2">
      <c r="A128"/>
      <c r="B128"/>
      <c r="C128"/>
      <c r="D128"/>
      <c r="E128"/>
      <c r="F128"/>
      <c r="G128"/>
      <c r="H128"/>
      <c r="I128"/>
      <c r="J128"/>
      <c r="K128"/>
    </row>
    <row r="129" spans="1:11" ht="15" x14ac:dyDescent="0.2">
      <c r="A129"/>
      <c r="B129"/>
      <c r="C129"/>
      <c r="D129"/>
      <c r="E129"/>
      <c r="F129"/>
      <c r="G129"/>
      <c r="H129"/>
      <c r="I129"/>
      <c r="J129"/>
      <c r="K129"/>
    </row>
    <row r="130" spans="1:11" ht="15" x14ac:dyDescent="0.2">
      <c r="A130"/>
      <c r="B130"/>
      <c r="C130"/>
      <c r="D130"/>
      <c r="E130"/>
      <c r="F130"/>
      <c r="G130"/>
      <c r="H130"/>
      <c r="I130"/>
      <c r="J130"/>
      <c r="K130"/>
    </row>
    <row r="131" spans="1:11" ht="15" x14ac:dyDescent="0.2">
      <c r="A131"/>
      <c r="B131"/>
      <c r="C131"/>
      <c r="D131"/>
      <c r="E131"/>
      <c r="F131"/>
      <c r="G131"/>
      <c r="H131"/>
      <c r="I131"/>
      <c r="J131"/>
      <c r="K131"/>
    </row>
    <row r="132" spans="1:11" ht="15" x14ac:dyDescent="0.2">
      <c r="A132"/>
      <c r="B132"/>
      <c r="C132"/>
      <c r="D132"/>
      <c r="E132"/>
      <c r="F132"/>
      <c r="G132"/>
      <c r="H132"/>
      <c r="I132"/>
      <c r="J132"/>
      <c r="K132"/>
    </row>
    <row r="133" spans="1:11" ht="15" x14ac:dyDescent="0.2">
      <c r="A133"/>
      <c r="B133"/>
      <c r="C133"/>
      <c r="D133"/>
      <c r="E133"/>
      <c r="F133"/>
      <c r="G133"/>
      <c r="H133"/>
      <c r="I133"/>
      <c r="J133"/>
      <c r="K133"/>
    </row>
    <row r="134" spans="1:11" ht="15" x14ac:dyDescent="0.2">
      <c r="A134"/>
      <c r="B134"/>
      <c r="C134"/>
      <c r="D134"/>
      <c r="E134"/>
      <c r="F134"/>
      <c r="G134"/>
      <c r="H134"/>
      <c r="I134"/>
      <c r="J134"/>
      <c r="K134"/>
    </row>
    <row r="135" spans="1:11" ht="15" x14ac:dyDescent="0.2">
      <c r="A135"/>
      <c r="B135"/>
      <c r="C135"/>
      <c r="D135"/>
      <c r="E135"/>
      <c r="F135"/>
      <c r="G135"/>
      <c r="H135"/>
      <c r="I135"/>
      <c r="J135"/>
      <c r="K135"/>
    </row>
    <row r="136" spans="1:11" ht="15" x14ac:dyDescent="0.2">
      <c r="A136"/>
      <c r="B136"/>
      <c r="C136"/>
      <c r="D136"/>
      <c r="E136"/>
      <c r="F136"/>
      <c r="G136"/>
      <c r="H136"/>
      <c r="I136"/>
      <c r="J136"/>
      <c r="K136"/>
    </row>
    <row r="137" spans="1:11" ht="15" x14ac:dyDescent="0.2">
      <c r="A137"/>
      <c r="B137"/>
      <c r="C137"/>
      <c r="D137"/>
      <c r="E137"/>
      <c r="F137"/>
      <c r="G137"/>
      <c r="H137"/>
      <c r="I137"/>
      <c r="J137"/>
      <c r="K137"/>
    </row>
    <row r="138" spans="1:11" ht="15" x14ac:dyDescent="0.2">
      <c r="A138"/>
      <c r="B138"/>
      <c r="C138"/>
      <c r="D138"/>
      <c r="E138"/>
      <c r="F138"/>
      <c r="G138"/>
      <c r="H138"/>
      <c r="I138"/>
      <c r="J138"/>
      <c r="K138"/>
    </row>
    <row r="139" spans="1:11" ht="15" x14ac:dyDescent="0.2">
      <c r="A139"/>
      <c r="B139"/>
      <c r="C139"/>
      <c r="D139"/>
      <c r="E139"/>
      <c r="F139"/>
      <c r="G139"/>
      <c r="H139"/>
      <c r="I139"/>
      <c r="J139"/>
      <c r="K139"/>
    </row>
    <row r="140" spans="1:11" ht="15" x14ac:dyDescent="0.2">
      <c r="A140"/>
      <c r="B140"/>
      <c r="C140"/>
      <c r="D140"/>
      <c r="E140"/>
      <c r="F140"/>
      <c r="G140"/>
      <c r="H140"/>
      <c r="I140"/>
      <c r="J140"/>
      <c r="K140"/>
    </row>
    <row r="141" spans="1:11" ht="15" x14ac:dyDescent="0.2">
      <c r="A141"/>
      <c r="B141"/>
      <c r="C141"/>
      <c r="D141"/>
      <c r="E141"/>
      <c r="F141"/>
      <c r="G141"/>
      <c r="H141"/>
      <c r="I141"/>
      <c r="J141"/>
      <c r="K141"/>
    </row>
    <row r="142" spans="1:11" ht="15" x14ac:dyDescent="0.2">
      <c r="A142"/>
      <c r="B142"/>
      <c r="C142"/>
      <c r="D142"/>
      <c r="E142"/>
      <c r="F142"/>
      <c r="G142"/>
      <c r="H142"/>
      <c r="I142"/>
      <c r="J142"/>
      <c r="K142"/>
    </row>
    <row r="143" spans="1:11" ht="15" x14ac:dyDescent="0.2">
      <c r="A143"/>
      <c r="B143"/>
      <c r="C143"/>
      <c r="D143"/>
      <c r="E143"/>
      <c r="F143"/>
      <c r="G143"/>
      <c r="H143"/>
      <c r="I143"/>
      <c r="J143"/>
      <c r="K143"/>
    </row>
    <row r="144" spans="1:11" ht="15" x14ac:dyDescent="0.2">
      <c r="A144"/>
      <c r="B144"/>
      <c r="C144"/>
      <c r="D144"/>
      <c r="E144"/>
      <c r="F144"/>
      <c r="G144"/>
      <c r="H144"/>
      <c r="I144"/>
      <c r="J144"/>
      <c r="K144"/>
    </row>
    <row r="145" spans="1:11" ht="15" x14ac:dyDescent="0.2">
      <c r="A145"/>
      <c r="B145"/>
      <c r="C145"/>
      <c r="D145"/>
      <c r="E145"/>
      <c r="F145"/>
      <c r="G145"/>
      <c r="H145"/>
      <c r="I145"/>
      <c r="J145"/>
      <c r="K145"/>
    </row>
    <row r="146" spans="1:11" ht="15" x14ac:dyDescent="0.2">
      <c r="A146"/>
      <c r="B146"/>
      <c r="C146"/>
      <c r="D146"/>
      <c r="E146"/>
      <c r="F146"/>
      <c r="G146"/>
      <c r="H146"/>
      <c r="I146"/>
      <c r="J146"/>
      <c r="K146"/>
    </row>
    <row r="147" spans="1:11" ht="15" x14ac:dyDescent="0.2">
      <c r="A147"/>
      <c r="B147"/>
      <c r="C147"/>
      <c r="D147"/>
      <c r="E147"/>
      <c r="F147"/>
      <c r="G147"/>
      <c r="H147"/>
      <c r="I147"/>
      <c r="J147"/>
      <c r="K147"/>
    </row>
    <row r="148" spans="1:11" ht="15" x14ac:dyDescent="0.2">
      <c r="A148"/>
      <c r="B148"/>
      <c r="C148"/>
      <c r="D148"/>
      <c r="E148"/>
      <c r="F148"/>
      <c r="G148"/>
      <c r="H148"/>
      <c r="I148"/>
      <c r="J148"/>
      <c r="K148"/>
    </row>
    <row r="149" spans="1:11" ht="15" x14ac:dyDescent="0.2">
      <c r="A149"/>
      <c r="B149"/>
      <c r="C149"/>
      <c r="D149"/>
      <c r="E149"/>
      <c r="F149"/>
      <c r="G149"/>
      <c r="H149"/>
      <c r="I149"/>
      <c r="J149"/>
      <c r="K149"/>
    </row>
    <row r="150" spans="1:11" ht="15" x14ac:dyDescent="0.2">
      <c r="A150"/>
      <c r="B150"/>
      <c r="C150"/>
      <c r="D150"/>
      <c r="E150"/>
      <c r="F150"/>
      <c r="G150"/>
      <c r="H150"/>
      <c r="I150"/>
      <c r="J150"/>
      <c r="K150"/>
    </row>
    <row r="151" spans="1:11" ht="15" x14ac:dyDescent="0.2">
      <c r="A151"/>
      <c r="B151"/>
      <c r="C151"/>
      <c r="D151"/>
      <c r="E151"/>
      <c r="F151"/>
      <c r="G151"/>
      <c r="H151"/>
      <c r="I151"/>
      <c r="J151"/>
      <c r="K151"/>
    </row>
    <row r="152" spans="1:11" ht="15" x14ac:dyDescent="0.2">
      <c r="A152"/>
      <c r="B152"/>
      <c r="C152"/>
      <c r="D152"/>
      <c r="E152"/>
      <c r="F152"/>
      <c r="G152"/>
      <c r="H152"/>
      <c r="I152"/>
      <c r="J152"/>
      <c r="K152"/>
    </row>
    <row r="153" spans="1:11" ht="15" x14ac:dyDescent="0.2">
      <c r="A153"/>
      <c r="B153"/>
      <c r="C153"/>
      <c r="D153"/>
      <c r="E153"/>
      <c r="F153"/>
      <c r="G153"/>
      <c r="H153"/>
      <c r="I153"/>
      <c r="J153"/>
      <c r="K153"/>
    </row>
    <row r="154" spans="1:11" ht="15" x14ac:dyDescent="0.2">
      <c r="A154"/>
      <c r="B154"/>
      <c r="C154"/>
      <c r="D154"/>
      <c r="E154"/>
      <c r="F154"/>
      <c r="G154"/>
      <c r="H154"/>
      <c r="I154"/>
      <c r="J154"/>
      <c r="K154"/>
    </row>
    <row r="155" spans="1:11" ht="15" x14ac:dyDescent="0.2">
      <c r="A155"/>
      <c r="B155"/>
      <c r="C155"/>
      <c r="D155"/>
      <c r="E155"/>
      <c r="F155"/>
      <c r="G155"/>
      <c r="H155"/>
      <c r="I155"/>
      <c r="J155"/>
      <c r="K155"/>
    </row>
    <row r="156" spans="1:11" ht="15" x14ac:dyDescent="0.2">
      <c r="A156"/>
      <c r="B156"/>
      <c r="C156"/>
      <c r="D156"/>
      <c r="E156"/>
      <c r="F156"/>
      <c r="G156"/>
      <c r="H156"/>
      <c r="I156"/>
      <c r="J156"/>
      <c r="K156"/>
    </row>
    <row r="157" spans="1:11" ht="15" x14ac:dyDescent="0.2">
      <c r="A157"/>
      <c r="B157"/>
      <c r="C157"/>
      <c r="D157"/>
      <c r="E157"/>
      <c r="F157"/>
      <c r="G157"/>
      <c r="H157"/>
      <c r="I157"/>
      <c r="J157"/>
      <c r="K157"/>
    </row>
    <row r="158" spans="1:11" ht="15" x14ac:dyDescent="0.2">
      <c r="A158"/>
      <c r="B158"/>
      <c r="C158"/>
      <c r="D158"/>
      <c r="E158"/>
      <c r="F158"/>
      <c r="G158"/>
      <c r="H158"/>
      <c r="I158"/>
      <c r="J158"/>
      <c r="K158"/>
    </row>
    <row r="159" spans="1:11" ht="15" x14ac:dyDescent="0.2">
      <c r="A159"/>
      <c r="B159"/>
      <c r="C159"/>
      <c r="D159"/>
      <c r="E159"/>
      <c r="F159"/>
      <c r="G159"/>
      <c r="H159"/>
      <c r="I159"/>
      <c r="J159"/>
      <c r="K159"/>
    </row>
    <row r="160" spans="1:11" ht="15" x14ac:dyDescent="0.2">
      <c r="A160"/>
      <c r="B160"/>
      <c r="C160"/>
      <c r="D160"/>
      <c r="E160"/>
      <c r="F160"/>
      <c r="G160"/>
      <c r="H160"/>
      <c r="I160"/>
      <c r="J160"/>
      <c r="K160"/>
    </row>
    <row r="161" spans="1:11" ht="15" x14ac:dyDescent="0.2">
      <c r="A161"/>
      <c r="B161"/>
      <c r="C161"/>
      <c r="D161"/>
      <c r="E161"/>
      <c r="F161"/>
      <c r="G161"/>
      <c r="H161"/>
      <c r="I161"/>
      <c r="J161"/>
      <c r="K161"/>
    </row>
    <row r="162" spans="1:11" ht="15" x14ac:dyDescent="0.2">
      <c r="A162"/>
      <c r="B162"/>
      <c r="C162"/>
      <c r="D162"/>
      <c r="E162"/>
      <c r="F162"/>
      <c r="G162"/>
      <c r="H162"/>
      <c r="I162"/>
      <c r="J162"/>
      <c r="K162"/>
    </row>
    <row r="163" spans="1:11" ht="15" x14ac:dyDescent="0.2">
      <c r="A163"/>
      <c r="B163"/>
      <c r="C163"/>
      <c r="D163"/>
      <c r="E163"/>
      <c r="F163"/>
      <c r="G163"/>
      <c r="H163"/>
      <c r="I163"/>
      <c r="J163"/>
      <c r="K163"/>
    </row>
    <row r="164" spans="1:11" ht="15" x14ac:dyDescent="0.2">
      <c r="A164"/>
      <c r="B164"/>
      <c r="C164"/>
      <c r="D164"/>
      <c r="E164"/>
      <c r="F164"/>
      <c r="G164"/>
      <c r="H164"/>
      <c r="I164"/>
      <c r="J164"/>
      <c r="K164"/>
    </row>
    <row r="165" spans="1:11" ht="15" x14ac:dyDescent="0.2">
      <c r="A165"/>
      <c r="B165"/>
      <c r="C165"/>
      <c r="D165"/>
      <c r="E165"/>
      <c r="F165"/>
      <c r="G165"/>
      <c r="H165"/>
      <c r="I165"/>
      <c r="J165"/>
      <c r="K165"/>
    </row>
    <row r="166" spans="1:11" ht="15" x14ac:dyDescent="0.2">
      <c r="A166"/>
      <c r="B166"/>
      <c r="C166"/>
      <c r="D166"/>
      <c r="E166"/>
      <c r="F166"/>
      <c r="G166"/>
      <c r="H166"/>
      <c r="I166"/>
      <c r="J166"/>
      <c r="K166"/>
    </row>
    <row r="167" spans="1:11" ht="15" x14ac:dyDescent="0.2">
      <c r="A167"/>
      <c r="B167"/>
      <c r="C167"/>
      <c r="D167"/>
      <c r="E167"/>
      <c r="F167"/>
      <c r="G167"/>
      <c r="H167"/>
      <c r="I167"/>
      <c r="J167"/>
      <c r="K167"/>
    </row>
    <row r="168" spans="1:11" ht="15" x14ac:dyDescent="0.2">
      <c r="A168"/>
      <c r="B168"/>
      <c r="C168"/>
      <c r="D168"/>
      <c r="E168"/>
      <c r="F168"/>
      <c r="G168"/>
      <c r="H168"/>
      <c r="I168"/>
      <c r="J168"/>
      <c r="K168"/>
    </row>
    <row r="169" spans="1:11" ht="15" x14ac:dyDescent="0.2">
      <c r="A169"/>
      <c r="B169"/>
      <c r="C169"/>
      <c r="D169"/>
      <c r="E169"/>
      <c r="F169"/>
      <c r="G169"/>
      <c r="H169"/>
      <c r="I169"/>
      <c r="J169"/>
      <c r="K169"/>
    </row>
    <row r="170" spans="1:11" ht="15" x14ac:dyDescent="0.2">
      <c r="A170"/>
      <c r="B170"/>
      <c r="C170"/>
      <c r="D170"/>
      <c r="E170"/>
      <c r="F170"/>
      <c r="G170"/>
      <c r="H170"/>
      <c r="I170"/>
      <c r="J170"/>
      <c r="K170"/>
    </row>
    <row r="171" spans="1:11" ht="15" x14ac:dyDescent="0.2">
      <c r="A171"/>
      <c r="B171"/>
      <c r="C171"/>
      <c r="D171"/>
      <c r="E171"/>
      <c r="F171"/>
      <c r="G171"/>
      <c r="H171"/>
      <c r="I171"/>
      <c r="J171"/>
      <c r="K171"/>
    </row>
    <row r="172" spans="1:11" ht="15" x14ac:dyDescent="0.2">
      <c r="A172"/>
      <c r="B172"/>
      <c r="C172"/>
      <c r="D172"/>
      <c r="E172"/>
      <c r="F172"/>
      <c r="G172"/>
      <c r="H172"/>
      <c r="I172"/>
      <c r="J172"/>
      <c r="K172"/>
    </row>
    <row r="173" spans="1:11" ht="15" x14ac:dyDescent="0.2">
      <c r="A173"/>
      <c r="B173"/>
      <c r="C173"/>
      <c r="D173"/>
      <c r="E173"/>
      <c r="F173"/>
      <c r="G173"/>
      <c r="H173"/>
      <c r="I173"/>
      <c r="J173"/>
      <c r="K173"/>
    </row>
    <row r="174" spans="1:11" ht="15" x14ac:dyDescent="0.2">
      <c r="A174"/>
      <c r="B174"/>
      <c r="C174"/>
      <c r="D174"/>
      <c r="E174"/>
      <c r="F174"/>
      <c r="G174"/>
      <c r="H174"/>
      <c r="I174"/>
      <c r="J174"/>
      <c r="K174"/>
    </row>
    <row r="175" spans="1:11" ht="15" x14ac:dyDescent="0.2">
      <c r="A175"/>
      <c r="B175"/>
      <c r="C175"/>
      <c r="D175"/>
      <c r="E175"/>
      <c r="F175"/>
      <c r="G175"/>
      <c r="H175"/>
      <c r="I175"/>
      <c r="J175"/>
      <c r="K175"/>
    </row>
    <row r="176" spans="1:11" ht="15" x14ac:dyDescent="0.2">
      <c r="A176"/>
      <c r="B176"/>
      <c r="C176"/>
      <c r="D176"/>
      <c r="E176"/>
      <c r="F176"/>
      <c r="G176"/>
      <c r="H176"/>
      <c r="I176"/>
      <c r="J176"/>
      <c r="K176"/>
    </row>
    <row r="177" spans="1:11" ht="15" x14ac:dyDescent="0.2">
      <c r="A177"/>
      <c r="B177"/>
      <c r="C177"/>
      <c r="D177"/>
      <c r="E177"/>
      <c r="F177"/>
      <c r="G177"/>
      <c r="H177"/>
      <c r="I177"/>
      <c r="J177"/>
      <c r="K177"/>
    </row>
    <row r="178" spans="1:11" ht="15" x14ac:dyDescent="0.2">
      <c r="A178"/>
      <c r="B178"/>
      <c r="C178"/>
      <c r="D178"/>
      <c r="E178"/>
      <c r="F178"/>
      <c r="G178"/>
      <c r="H178"/>
      <c r="I178"/>
      <c r="J178"/>
      <c r="K178"/>
    </row>
    <row r="179" spans="1:11" ht="15" x14ac:dyDescent="0.2">
      <c r="A179"/>
      <c r="B179"/>
      <c r="C179"/>
      <c r="D179"/>
      <c r="E179"/>
      <c r="F179"/>
      <c r="G179"/>
      <c r="H179"/>
      <c r="I179"/>
      <c r="J179"/>
      <c r="K179"/>
    </row>
    <row r="180" spans="1:11" ht="15" x14ac:dyDescent="0.2">
      <c r="A180"/>
      <c r="B180"/>
      <c r="C180"/>
      <c r="D180"/>
      <c r="E180"/>
      <c r="F180"/>
      <c r="G180"/>
      <c r="H180"/>
      <c r="I180"/>
      <c r="J180"/>
      <c r="K180"/>
    </row>
    <row r="181" spans="1:11" ht="15" x14ac:dyDescent="0.2">
      <c r="A181"/>
      <c r="B181"/>
      <c r="C181"/>
      <c r="D181"/>
      <c r="E181"/>
      <c r="F181"/>
      <c r="G181"/>
      <c r="H181"/>
      <c r="I181"/>
      <c r="J181"/>
      <c r="K181"/>
    </row>
    <row r="182" spans="1:11" ht="15" x14ac:dyDescent="0.2">
      <c r="A182"/>
      <c r="B182"/>
      <c r="C182"/>
      <c r="D182"/>
      <c r="E182"/>
      <c r="F182"/>
      <c r="G182"/>
      <c r="H182"/>
      <c r="I182"/>
      <c r="J182"/>
      <c r="K182"/>
    </row>
    <row r="183" spans="1:11" ht="15" x14ac:dyDescent="0.2">
      <c r="A183"/>
      <c r="B183"/>
      <c r="C183"/>
      <c r="D183"/>
      <c r="E183"/>
      <c r="F183"/>
      <c r="G183"/>
      <c r="H183"/>
      <c r="I183"/>
      <c r="J183"/>
      <c r="K183"/>
    </row>
    <row r="184" spans="1:11" ht="15" x14ac:dyDescent="0.2">
      <c r="A184"/>
      <c r="B184"/>
      <c r="C184"/>
      <c r="D184"/>
      <c r="E184"/>
      <c r="F184"/>
      <c r="G184"/>
      <c r="H184"/>
      <c r="I184"/>
      <c r="J184"/>
      <c r="K184"/>
    </row>
    <row r="185" spans="1:11" ht="15" x14ac:dyDescent="0.2">
      <c r="A185"/>
      <c r="B185"/>
      <c r="C185"/>
      <c r="D185"/>
      <c r="E185"/>
      <c r="F185"/>
      <c r="G185"/>
      <c r="H185"/>
      <c r="I185"/>
      <c r="J185"/>
      <c r="K185"/>
    </row>
    <row r="186" spans="1:11" ht="15" x14ac:dyDescent="0.2">
      <c r="A186"/>
      <c r="B186"/>
      <c r="C186"/>
      <c r="D186"/>
      <c r="E186"/>
      <c r="F186"/>
      <c r="G186"/>
      <c r="H186"/>
      <c r="I186"/>
      <c r="J186"/>
      <c r="K186"/>
    </row>
    <row r="187" spans="1:11" ht="15" x14ac:dyDescent="0.2">
      <c r="A187"/>
      <c r="B187"/>
      <c r="C187"/>
      <c r="D187"/>
      <c r="E187"/>
      <c r="F187"/>
      <c r="G187"/>
      <c r="H187"/>
      <c r="I187"/>
      <c r="J187"/>
      <c r="K187"/>
    </row>
    <row r="188" spans="1:11" ht="15" x14ac:dyDescent="0.2">
      <c r="A188"/>
      <c r="B188"/>
      <c r="C188"/>
      <c r="D188"/>
      <c r="E188"/>
      <c r="F188"/>
      <c r="G188"/>
      <c r="H188"/>
      <c r="I188"/>
      <c r="J188"/>
      <c r="K188"/>
    </row>
    <row r="189" spans="1:11" ht="15" x14ac:dyDescent="0.2">
      <c r="A189"/>
      <c r="B189"/>
      <c r="C189"/>
      <c r="D189"/>
      <c r="E189"/>
      <c r="F189"/>
      <c r="G189"/>
      <c r="H189"/>
      <c r="I189"/>
      <c r="J189"/>
      <c r="K189"/>
    </row>
    <row r="190" spans="1:11" ht="15" x14ac:dyDescent="0.2">
      <c r="A190"/>
      <c r="B190"/>
      <c r="C190"/>
      <c r="D190"/>
      <c r="E190"/>
      <c r="F190"/>
      <c r="G190"/>
      <c r="H190"/>
      <c r="I190"/>
      <c r="J190"/>
      <c r="K190"/>
    </row>
    <row r="191" spans="1:11" ht="15" x14ac:dyDescent="0.2">
      <c r="A191"/>
      <c r="B191"/>
      <c r="C191"/>
      <c r="D191"/>
      <c r="E191"/>
      <c r="F191"/>
      <c r="G191"/>
      <c r="H191"/>
      <c r="I191"/>
      <c r="J191"/>
      <c r="K191"/>
    </row>
    <row r="192" spans="1:11" ht="15" x14ac:dyDescent="0.2">
      <c r="A192"/>
      <c r="B192"/>
      <c r="C192"/>
      <c r="D192"/>
      <c r="E192"/>
      <c r="F192"/>
      <c r="G192"/>
      <c r="H192"/>
      <c r="I192"/>
      <c r="J192"/>
      <c r="K192"/>
    </row>
    <row r="193" spans="1:11" ht="15" x14ac:dyDescent="0.2">
      <c r="A193"/>
      <c r="B193"/>
      <c r="C193"/>
      <c r="D193"/>
      <c r="E193"/>
      <c r="F193"/>
      <c r="G193"/>
      <c r="H193"/>
      <c r="I193"/>
      <c r="J193"/>
      <c r="K193"/>
    </row>
    <row r="194" spans="1:11" ht="15" x14ac:dyDescent="0.2">
      <c r="A194"/>
      <c r="B194"/>
      <c r="C194"/>
      <c r="D194"/>
      <c r="E194"/>
      <c r="F194"/>
      <c r="G194"/>
      <c r="H194"/>
      <c r="I194"/>
      <c r="J194"/>
      <c r="K194"/>
    </row>
    <row r="195" spans="1:11" ht="15" x14ac:dyDescent="0.2">
      <c r="A195"/>
      <c r="B195"/>
      <c r="C195"/>
      <c r="D195"/>
      <c r="E195"/>
      <c r="F195"/>
      <c r="G195"/>
      <c r="H195"/>
      <c r="I195"/>
      <c r="J195"/>
      <c r="K195"/>
    </row>
    <row r="196" spans="1:11" ht="15" x14ac:dyDescent="0.2">
      <c r="A196"/>
      <c r="B196"/>
      <c r="C196"/>
      <c r="D196"/>
      <c r="E196"/>
      <c r="F196"/>
      <c r="G196"/>
      <c r="H196"/>
      <c r="I196"/>
      <c r="J196"/>
      <c r="K196"/>
    </row>
    <row r="197" spans="1:11" ht="15" x14ac:dyDescent="0.2">
      <c r="A197"/>
      <c r="B197"/>
      <c r="C197"/>
      <c r="D197"/>
      <c r="E197"/>
      <c r="F197"/>
      <c r="G197"/>
      <c r="H197"/>
      <c r="I197"/>
      <c r="J197"/>
      <c r="K197"/>
    </row>
    <row r="198" spans="1:11" ht="15" x14ac:dyDescent="0.2">
      <c r="A198"/>
      <c r="B198"/>
      <c r="C198"/>
      <c r="D198"/>
      <c r="E198"/>
      <c r="F198"/>
      <c r="G198"/>
      <c r="H198"/>
      <c r="I198"/>
      <c r="J198"/>
      <c r="K198"/>
    </row>
    <row r="199" spans="1:11" ht="15" x14ac:dyDescent="0.2">
      <c r="A199"/>
      <c r="B199"/>
      <c r="C199"/>
      <c r="D199"/>
      <c r="E199"/>
      <c r="F199"/>
      <c r="G199"/>
      <c r="H199"/>
      <c r="I199"/>
      <c r="J199"/>
      <c r="K199"/>
    </row>
    <row r="200" spans="1:11" ht="15" x14ac:dyDescent="0.2">
      <c r="A200"/>
      <c r="B200"/>
      <c r="C200"/>
      <c r="D200"/>
      <c r="E200"/>
      <c r="F200"/>
      <c r="G200"/>
      <c r="H200"/>
      <c r="I200"/>
      <c r="J200"/>
      <c r="K200"/>
    </row>
    <row r="201" spans="1:11" ht="15" x14ac:dyDescent="0.2">
      <c r="A201"/>
      <c r="B201"/>
      <c r="C201"/>
      <c r="D201"/>
      <c r="E201"/>
      <c r="F201"/>
      <c r="G201"/>
      <c r="H201"/>
      <c r="I201"/>
      <c r="J201"/>
      <c r="K201"/>
    </row>
    <row r="202" spans="1:11" ht="15" x14ac:dyDescent="0.2">
      <c r="A202"/>
      <c r="B202"/>
      <c r="C202"/>
      <c r="D202"/>
      <c r="E202"/>
      <c r="F202"/>
      <c r="G202"/>
      <c r="H202"/>
      <c r="I202"/>
      <c r="J202"/>
      <c r="K202"/>
    </row>
    <row r="203" spans="1:11" ht="15" x14ac:dyDescent="0.2">
      <c r="A203"/>
      <c r="B203"/>
      <c r="C203"/>
      <c r="D203"/>
      <c r="E203"/>
      <c r="F203"/>
      <c r="G203"/>
      <c r="H203"/>
      <c r="I203"/>
      <c r="J203"/>
      <c r="K203"/>
    </row>
    <row r="204" spans="1:11" ht="15" x14ac:dyDescent="0.2">
      <c r="A204"/>
      <c r="B204"/>
      <c r="C204"/>
      <c r="D204"/>
      <c r="E204"/>
      <c r="F204"/>
      <c r="G204"/>
      <c r="H204"/>
      <c r="I204"/>
      <c r="J204"/>
      <c r="K204"/>
    </row>
    <row r="205" spans="1:11" ht="15" x14ac:dyDescent="0.2">
      <c r="A205"/>
      <c r="B205"/>
      <c r="C205"/>
      <c r="D205"/>
      <c r="E205"/>
      <c r="F205"/>
      <c r="G205"/>
      <c r="H205"/>
      <c r="I205"/>
      <c r="J205"/>
      <c r="K205"/>
    </row>
    <row r="206" spans="1:11" ht="15" x14ac:dyDescent="0.2">
      <c r="A206"/>
      <c r="B206"/>
      <c r="C206"/>
      <c r="D206"/>
      <c r="E206"/>
      <c r="F206"/>
      <c r="G206"/>
      <c r="H206"/>
      <c r="I206"/>
      <c r="J206"/>
      <c r="K206"/>
    </row>
    <row r="207" spans="1:11" ht="15" x14ac:dyDescent="0.2">
      <c r="A207"/>
      <c r="B207"/>
      <c r="C207"/>
      <c r="D207"/>
      <c r="E207"/>
      <c r="F207"/>
      <c r="G207"/>
      <c r="H207"/>
      <c r="I207"/>
      <c r="J207"/>
      <c r="K207"/>
    </row>
    <row r="208" spans="1:11" ht="15" x14ac:dyDescent="0.2">
      <c r="A208"/>
      <c r="B208"/>
      <c r="C208"/>
      <c r="D208"/>
      <c r="E208"/>
      <c r="F208"/>
      <c r="G208"/>
      <c r="H208"/>
      <c r="I208"/>
      <c r="J208"/>
      <c r="K208"/>
    </row>
    <row r="209" spans="1:11" ht="15" x14ac:dyDescent="0.2">
      <c r="A209"/>
      <c r="B209"/>
      <c r="C209"/>
      <c r="D209"/>
      <c r="E209"/>
      <c r="F209"/>
      <c r="G209"/>
      <c r="H209"/>
      <c r="I209"/>
      <c r="J209"/>
      <c r="K209"/>
    </row>
    <row r="210" spans="1:11" ht="15" x14ac:dyDescent="0.2">
      <c r="A210"/>
      <c r="B210"/>
      <c r="C210"/>
      <c r="D210"/>
      <c r="E210"/>
      <c r="F210"/>
      <c r="G210"/>
      <c r="H210"/>
      <c r="I210"/>
      <c r="J210"/>
      <c r="K210"/>
    </row>
    <row r="211" spans="1:11" ht="15" x14ac:dyDescent="0.2">
      <c r="A211"/>
      <c r="B211"/>
      <c r="C211"/>
      <c r="D211"/>
      <c r="E211"/>
      <c r="F211"/>
      <c r="G211"/>
      <c r="H211"/>
      <c r="I211"/>
      <c r="J211"/>
      <c r="K211"/>
    </row>
    <row r="212" spans="1:11" ht="15" x14ac:dyDescent="0.2">
      <c r="A212"/>
      <c r="B212"/>
      <c r="C212"/>
      <c r="D212"/>
      <c r="E212"/>
      <c r="F212"/>
      <c r="G212"/>
      <c r="H212"/>
      <c r="I212"/>
      <c r="J212"/>
      <c r="K212"/>
    </row>
    <row r="213" spans="1:11" ht="15" x14ac:dyDescent="0.2">
      <c r="A213"/>
      <c r="B213"/>
      <c r="C213"/>
      <c r="D213"/>
      <c r="E213"/>
      <c r="F213"/>
      <c r="G213"/>
      <c r="H213"/>
      <c r="I213"/>
      <c r="J213"/>
      <c r="K213"/>
    </row>
    <row r="214" spans="1:11" ht="15" x14ac:dyDescent="0.2">
      <c r="A214"/>
      <c r="B214"/>
      <c r="C214"/>
      <c r="D214"/>
      <c r="E214"/>
      <c r="F214"/>
      <c r="G214"/>
      <c r="H214"/>
      <c r="I214"/>
      <c r="J214"/>
      <c r="K214"/>
    </row>
    <row r="215" spans="1:11" ht="15" x14ac:dyDescent="0.2">
      <c r="A215"/>
      <c r="B215"/>
      <c r="C215"/>
      <c r="D215"/>
      <c r="E215"/>
      <c r="F215"/>
      <c r="G215"/>
      <c r="H215"/>
      <c r="I215"/>
      <c r="J215"/>
      <c r="K215"/>
    </row>
    <row r="216" spans="1:11" ht="15" x14ac:dyDescent="0.2">
      <c r="A216"/>
      <c r="B216"/>
      <c r="C216"/>
      <c r="D216"/>
      <c r="E216"/>
      <c r="F216"/>
      <c r="G216"/>
      <c r="H216"/>
      <c r="I216"/>
      <c r="J216"/>
      <c r="K216"/>
    </row>
    <row r="217" spans="1:11" ht="15" x14ac:dyDescent="0.2">
      <c r="A217"/>
      <c r="B217"/>
      <c r="C217"/>
      <c r="D217"/>
      <c r="E217"/>
      <c r="F217"/>
      <c r="G217"/>
      <c r="H217"/>
      <c r="I217"/>
      <c r="J217"/>
      <c r="K217"/>
    </row>
    <row r="218" spans="1:11" ht="15" x14ac:dyDescent="0.2">
      <c r="A218"/>
      <c r="B218"/>
      <c r="C218"/>
      <c r="D218"/>
      <c r="E218"/>
      <c r="F218"/>
      <c r="G218"/>
      <c r="H218"/>
      <c r="I218"/>
      <c r="J218"/>
      <c r="K218"/>
    </row>
    <row r="219" spans="1:11" ht="15" x14ac:dyDescent="0.2">
      <c r="A219"/>
      <c r="B219"/>
      <c r="C219"/>
      <c r="D219"/>
      <c r="E219"/>
      <c r="F219"/>
      <c r="G219"/>
      <c r="H219"/>
      <c r="I219"/>
      <c r="J219"/>
      <c r="K219"/>
    </row>
    <row r="220" spans="1:11" ht="15" x14ac:dyDescent="0.2">
      <c r="A220"/>
      <c r="B220"/>
      <c r="C220"/>
      <c r="D220"/>
      <c r="E220"/>
      <c r="F220"/>
      <c r="G220"/>
      <c r="H220"/>
      <c r="I220"/>
      <c r="J220"/>
      <c r="K220"/>
    </row>
    <row r="221" spans="1:11" ht="15" x14ac:dyDescent="0.2">
      <c r="A221"/>
      <c r="B221"/>
      <c r="C221"/>
      <c r="D221"/>
      <c r="E221"/>
      <c r="F221"/>
      <c r="G221"/>
      <c r="H221"/>
      <c r="I221"/>
      <c r="J221"/>
      <c r="K221"/>
    </row>
    <row r="222" spans="1:11" ht="15" x14ac:dyDescent="0.2">
      <c r="A222"/>
      <c r="B222"/>
      <c r="C222"/>
      <c r="D222"/>
      <c r="E222"/>
      <c r="F222"/>
      <c r="G222"/>
      <c r="H222"/>
      <c r="I222"/>
      <c r="J222"/>
      <c r="K222"/>
    </row>
    <row r="223" spans="1:11" ht="15" x14ac:dyDescent="0.2">
      <c r="A223"/>
      <c r="B223"/>
      <c r="C223"/>
      <c r="D223"/>
      <c r="E223"/>
      <c r="F223"/>
      <c r="G223"/>
      <c r="H223"/>
      <c r="I223"/>
      <c r="J223"/>
      <c r="K223"/>
    </row>
    <row r="224" spans="1:11" ht="15" x14ac:dyDescent="0.2">
      <c r="A224"/>
      <c r="B224"/>
      <c r="C224"/>
      <c r="D224"/>
      <c r="E224"/>
      <c r="F224"/>
      <c r="G224"/>
      <c r="H224"/>
      <c r="I224"/>
      <c r="J224"/>
      <c r="K224"/>
    </row>
    <row r="225" spans="1:11" ht="15" x14ac:dyDescent="0.2">
      <c r="A225"/>
      <c r="B225"/>
      <c r="C225"/>
      <c r="D225"/>
      <c r="E225"/>
      <c r="F225"/>
      <c r="G225"/>
      <c r="H225"/>
      <c r="I225"/>
      <c r="J225"/>
      <c r="K225"/>
    </row>
    <row r="226" spans="1:11" ht="15" x14ac:dyDescent="0.2">
      <c r="A226"/>
      <c r="B226"/>
      <c r="C226"/>
      <c r="D226"/>
      <c r="E226"/>
      <c r="F226"/>
      <c r="G226"/>
      <c r="H226"/>
      <c r="I226"/>
      <c r="J226"/>
      <c r="K226"/>
    </row>
    <row r="227" spans="1:11" ht="15" x14ac:dyDescent="0.2">
      <c r="A227"/>
      <c r="B227"/>
      <c r="C227"/>
      <c r="D227"/>
      <c r="E227"/>
      <c r="F227"/>
      <c r="G227"/>
      <c r="H227"/>
      <c r="I227"/>
      <c r="J227"/>
      <c r="K227"/>
    </row>
    <row r="228" spans="1:11" ht="15" x14ac:dyDescent="0.2">
      <c r="A228"/>
      <c r="B228"/>
      <c r="C228"/>
      <c r="D228"/>
      <c r="E228"/>
      <c r="F228"/>
      <c r="G228"/>
      <c r="H228"/>
      <c r="I228"/>
      <c r="J228"/>
      <c r="K228"/>
    </row>
    <row r="229" spans="1:11" ht="15" x14ac:dyDescent="0.2">
      <c r="A229"/>
      <c r="B229"/>
      <c r="C229"/>
      <c r="D229"/>
      <c r="E229"/>
      <c r="F229"/>
      <c r="G229"/>
      <c r="H229"/>
      <c r="I229"/>
      <c r="J229"/>
      <c r="K229"/>
    </row>
    <row r="230" spans="1:11" ht="15" x14ac:dyDescent="0.2">
      <c r="A230"/>
      <c r="B230"/>
      <c r="C230"/>
      <c r="D230"/>
      <c r="E230"/>
      <c r="F230"/>
      <c r="G230"/>
      <c r="H230"/>
      <c r="I230"/>
      <c r="J230"/>
      <c r="K230"/>
    </row>
    <row r="231" spans="1:11" ht="15" x14ac:dyDescent="0.2">
      <c r="A231"/>
      <c r="B231"/>
      <c r="C231"/>
      <c r="D231"/>
      <c r="E231"/>
      <c r="F231"/>
      <c r="G231"/>
      <c r="H231"/>
      <c r="I231"/>
      <c r="J231"/>
      <c r="K231"/>
    </row>
    <row r="232" spans="1:11" ht="15" x14ac:dyDescent="0.2">
      <c r="A232"/>
      <c r="B232"/>
      <c r="C232"/>
      <c r="D232"/>
      <c r="E232"/>
      <c r="F232"/>
      <c r="G232"/>
      <c r="H232"/>
      <c r="I232"/>
      <c r="J232"/>
      <c r="K232"/>
    </row>
    <row r="233" spans="1:11" ht="15" x14ac:dyDescent="0.2">
      <c r="A233"/>
      <c r="B233"/>
      <c r="C233"/>
      <c r="D233"/>
      <c r="E233"/>
      <c r="F233"/>
      <c r="G233"/>
      <c r="H233"/>
      <c r="I233"/>
      <c r="J233"/>
      <c r="K233"/>
    </row>
    <row r="234" spans="1:11" ht="15" x14ac:dyDescent="0.2">
      <c r="A234"/>
      <c r="B234"/>
      <c r="C234"/>
      <c r="D234"/>
      <c r="E234"/>
      <c r="F234"/>
      <c r="G234"/>
      <c r="H234"/>
      <c r="I234"/>
      <c r="J234"/>
      <c r="K234"/>
    </row>
    <row r="235" spans="1:11" ht="15" x14ac:dyDescent="0.2">
      <c r="A235"/>
      <c r="B235"/>
      <c r="C235"/>
      <c r="D235"/>
      <c r="E235"/>
      <c r="F235"/>
      <c r="G235"/>
      <c r="H235"/>
      <c r="I235"/>
      <c r="J235"/>
      <c r="K235"/>
    </row>
    <row r="236" spans="1:11" ht="15" x14ac:dyDescent="0.2">
      <c r="A236"/>
      <c r="B236"/>
      <c r="C236"/>
      <c r="D236"/>
      <c r="E236"/>
      <c r="F236"/>
      <c r="G236"/>
      <c r="H236"/>
      <c r="I236"/>
      <c r="J236"/>
      <c r="K236"/>
    </row>
    <row r="237" spans="1:11" ht="15" x14ac:dyDescent="0.2">
      <c r="A237"/>
      <c r="B237"/>
      <c r="C237"/>
      <c r="D237"/>
      <c r="E237"/>
      <c r="F237"/>
      <c r="G237"/>
      <c r="H237"/>
      <c r="I237"/>
      <c r="J237"/>
      <c r="K237"/>
    </row>
    <row r="238" spans="1:11" ht="15" x14ac:dyDescent="0.2">
      <c r="A238"/>
      <c r="B238"/>
      <c r="C238"/>
      <c r="D238"/>
      <c r="E238"/>
      <c r="F238"/>
      <c r="G238"/>
      <c r="H238"/>
      <c r="I238"/>
      <c r="J238"/>
      <c r="K238"/>
    </row>
    <row r="239" spans="1:11" ht="15" x14ac:dyDescent="0.2">
      <c r="A239"/>
      <c r="B239"/>
      <c r="C239"/>
      <c r="D239"/>
      <c r="E239"/>
      <c r="F239"/>
      <c r="G239"/>
      <c r="H239"/>
      <c r="I239"/>
      <c r="J239"/>
      <c r="K239"/>
    </row>
    <row r="240" spans="1:11" ht="15" x14ac:dyDescent="0.2">
      <c r="A240"/>
      <c r="B240"/>
      <c r="C240"/>
      <c r="D240"/>
      <c r="E240"/>
      <c r="F240"/>
      <c r="G240"/>
      <c r="H240"/>
      <c r="I240"/>
      <c r="J240"/>
      <c r="K240"/>
    </row>
    <row r="241" spans="1:11" ht="15" x14ac:dyDescent="0.2">
      <c r="A241"/>
      <c r="B241"/>
      <c r="C241"/>
      <c r="D241"/>
      <c r="E241"/>
      <c r="F241"/>
      <c r="G241"/>
      <c r="H241"/>
      <c r="I241"/>
      <c r="J241"/>
      <c r="K241"/>
    </row>
    <row r="242" spans="1:11" ht="15" x14ac:dyDescent="0.2">
      <c r="A242"/>
      <c r="B242"/>
      <c r="C242"/>
      <c r="D242"/>
      <c r="E242"/>
      <c r="F242"/>
      <c r="G242"/>
      <c r="H242"/>
      <c r="I242"/>
      <c r="J242"/>
      <c r="K242"/>
    </row>
    <row r="243" spans="1:11" ht="15" x14ac:dyDescent="0.2">
      <c r="A243"/>
      <c r="B243"/>
      <c r="C243"/>
      <c r="D243"/>
      <c r="E243"/>
      <c r="F243"/>
      <c r="G243"/>
      <c r="H243"/>
      <c r="I243"/>
      <c r="J243"/>
      <c r="K243"/>
    </row>
    <row r="244" spans="1:11" ht="15" x14ac:dyDescent="0.2">
      <c r="A244"/>
      <c r="B244"/>
      <c r="C244"/>
      <c r="D244"/>
      <c r="E244"/>
      <c r="F244"/>
      <c r="G244"/>
      <c r="H244"/>
      <c r="I244"/>
      <c r="J244"/>
      <c r="K244"/>
    </row>
    <row r="245" spans="1:11" ht="15" x14ac:dyDescent="0.2">
      <c r="A245"/>
      <c r="B245"/>
      <c r="C245"/>
      <c r="D245"/>
      <c r="E245"/>
      <c r="F245"/>
      <c r="G245"/>
      <c r="H245"/>
      <c r="I245"/>
      <c r="J245"/>
      <c r="K245"/>
    </row>
    <row r="246" spans="1:11" ht="15" x14ac:dyDescent="0.2">
      <c r="A246"/>
      <c r="B246"/>
      <c r="C246"/>
      <c r="D246"/>
      <c r="E246"/>
      <c r="F246"/>
      <c r="G246"/>
      <c r="H246"/>
      <c r="I246"/>
      <c r="J246"/>
      <c r="K246"/>
    </row>
    <row r="247" spans="1:11" ht="15" x14ac:dyDescent="0.2">
      <c r="A247"/>
      <c r="B247"/>
      <c r="C247"/>
      <c r="D247"/>
      <c r="E247"/>
      <c r="F247"/>
      <c r="G247"/>
      <c r="H247"/>
      <c r="I247"/>
      <c r="J247"/>
      <c r="K247"/>
    </row>
    <row r="248" spans="1:11" ht="15" x14ac:dyDescent="0.2">
      <c r="A248"/>
      <c r="B248"/>
      <c r="C248"/>
      <c r="D248"/>
      <c r="E248"/>
      <c r="F248"/>
      <c r="G248"/>
      <c r="H248"/>
      <c r="I248"/>
      <c r="J248"/>
      <c r="K248"/>
    </row>
    <row r="249" spans="1:11" ht="15" x14ac:dyDescent="0.2">
      <c r="A249"/>
      <c r="B249"/>
      <c r="C249"/>
      <c r="D249"/>
      <c r="E249"/>
      <c r="F249"/>
      <c r="G249"/>
      <c r="H249"/>
      <c r="I249"/>
      <c r="J249"/>
      <c r="K249"/>
    </row>
    <row r="250" spans="1:11" ht="15" x14ac:dyDescent="0.2">
      <c r="A250"/>
      <c r="B250"/>
      <c r="C250"/>
      <c r="D250"/>
      <c r="E250"/>
      <c r="F250"/>
      <c r="G250"/>
      <c r="H250"/>
      <c r="I250"/>
      <c r="J250"/>
      <c r="K250"/>
    </row>
    <row r="251" spans="1:11" ht="15" x14ac:dyDescent="0.2">
      <c r="A251"/>
      <c r="B251"/>
      <c r="C251"/>
      <c r="D251"/>
      <c r="E251"/>
      <c r="F251"/>
      <c r="G251"/>
      <c r="H251"/>
      <c r="I251"/>
      <c r="J251"/>
      <c r="K251"/>
    </row>
    <row r="252" spans="1:11" ht="15" x14ac:dyDescent="0.2">
      <c r="A252"/>
      <c r="B252"/>
      <c r="C252"/>
      <c r="D252"/>
      <c r="E252"/>
      <c r="F252"/>
      <c r="G252"/>
      <c r="H252"/>
      <c r="I252"/>
      <c r="J252"/>
      <c r="K252"/>
    </row>
    <row r="253" spans="1:11" ht="15" x14ac:dyDescent="0.2">
      <c r="A253"/>
      <c r="B253"/>
      <c r="C253"/>
      <c r="D253"/>
      <c r="E253"/>
      <c r="F253"/>
      <c r="G253"/>
      <c r="H253"/>
      <c r="I253"/>
      <c r="J253"/>
      <c r="K253"/>
    </row>
    <row r="254" spans="1:11" ht="15" x14ac:dyDescent="0.2">
      <c r="A254"/>
      <c r="B254"/>
      <c r="C254"/>
      <c r="D254"/>
      <c r="E254"/>
      <c r="F254"/>
      <c r="G254"/>
      <c r="H254"/>
      <c r="I254"/>
      <c r="J254"/>
      <c r="K254"/>
    </row>
    <row r="255" spans="1:11" ht="15" x14ac:dyDescent="0.2">
      <c r="A255"/>
      <c r="B255"/>
      <c r="C255"/>
      <c r="D255"/>
      <c r="E255"/>
      <c r="F255"/>
      <c r="G255"/>
      <c r="H255"/>
      <c r="I255"/>
      <c r="J255"/>
      <c r="K255"/>
    </row>
    <row r="256" spans="1:11" ht="15" x14ac:dyDescent="0.2">
      <c r="A256"/>
      <c r="B256"/>
      <c r="C256"/>
      <c r="D256"/>
      <c r="E256"/>
      <c r="F256"/>
      <c r="G256"/>
      <c r="H256"/>
      <c r="I256"/>
      <c r="J256"/>
      <c r="K256"/>
    </row>
    <row r="257" spans="1:11" ht="15" x14ac:dyDescent="0.2">
      <c r="A257"/>
      <c r="B257"/>
      <c r="C257"/>
      <c r="D257"/>
      <c r="E257"/>
      <c r="F257"/>
      <c r="G257"/>
      <c r="H257"/>
      <c r="I257"/>
      <c r="J257"/>
      <c r="K257"/>
    </row>
    <row r="258" spans="1:11" ht="15" x14ac:dyDescent="0.2">
      <c r="A258"/>
      <c r="B258"/>
      <c r="C258"/>
      <c r="D258"/>
      <c r="E258"/>
      <c r="F258"/>
      <c r="G258"/>
      <c r="H258"/>
      <c r="I258"/>
      <c r="J258"/>
      <c r="K258"/>
    </row>
    <row r="259" spans="1:11" ht="15" x14ac:dyDescent="0.2">
      <c r="A259"/>
      <c r="B259"/>
      <c r="C259"/>
      <c r="D259"/>
      <c r="E259"/>
      <c r="F259"/>
      <c r="G259"/>
      <c r="H259"/>
      <c r="I259"/>
      <c r="J259"/>
      <c r="K259"/>
    </row>
    <row r="260" spans="1:11" ht="15" x14ac:dyDescent="0.2">
      <c r="A260"/>
      <c r="B260"/>
      <c r="C260"/>
      <c r="D260"/>
      <c r="E260"/>
      <c r="F260"/>
      <c r="G260"/>
      <c r="H260"/>
      <c r="I260"/>
      <c r="J260"/>
      <c r="K260"/>
    </row>
    <row r="261" spans="1:11" ht="15" x14ac:dyDescent="0.2">
      <c r="A261"/>
      <c r="B261"/>
      <c r="C261"/>
      <c r="D261"/>
      <c r="E261"/>
      <c r="F261"/>
      <c r="G261"/>
      <c r="H261"/>
      <c r="I261"/>
      <c r="J261"/>
      <c r="K261"/>
    </row>
    <row r="262" spans="1:11" ht="15" x14ac:dyDescent="0.2">
      <c r="A262"/>
      <c r="B262"/>
      <c r="C262"/>
      <c r="D262"/>
      <c r="E262"/>
      <c r="F262"/>
      <c r="G262"/>
      <c r="H262"/>
      <c r="I262"/>
      <c r="J262"/>
      <c r="K262"/>
    </row>
    <row r="263" spans="1:11" ht="15" x14ac:dyDescent="0.2">
      <c r="A263"/>
      <c r="B263"/>
      <c r="C263"/>
      <c r="D263"/>
      <c r="E263"/>
      <c r="F263"/>
      <c r="G263"/>
      <c r="H263"/>
      <c r="I263"/>
      <c r="J263"/>
      <c r="K263"/>
    </row>
    <row r="264" spans="1:11" ht="15" x14ac:dyDescent="0.2">
      <c r="A264"/>
      <c r="B264"/>
      <c r="C264"/>
      <c r="D264"/>
      <c r="E264"/>
      <c r="F264"/>
      <c r="G264"/>
      <c r="H264"/>
      <c r="I264"/>
      <c r="J264"/>
      <c r="K264"/>
    </row>
    <row r="265" spans="1:11" ht="15" x14ac:dyDescent="0.2">
      <c r="A265"/>
      <c r="B265"/>
      <c r="C265"/>
      <c r="D265"/>
      <c r="E265"/>
      <c r="F265"/>
      <c r="G265"/>
      <c r="H265"/>
      <c r="I265"/>
      <c r="J265"/>
      <c r="K265"/>
    </row>
    <row r="266" spans="1:11" ht="15" x14ac:dyDescent="0.2">
      <c r="A266"/>
      <c r="B266"/>
      <c r="C266"/>
      <c r="D266"/>
      <c r="E266"/>
      <c r="F266"/>
      <c r="G266"/>
      <c r="H266"/>
      <c r="I266"/>
      <c r="J266"/>
      <c r="K266"/>
    </row>
    <row r="267" spans="1:11" ht="15" x14ac:dyDescent="0.2">
      <c r="A267"/>
      <c r="B267"/>
      <c r="C267"/>
      <c r="D267"/>
      <c r="E267"/>
      <c r="F267"/>
      <c r="G267"/>
      <c r="H267"/>
      <c r="I267"/>
      <c r="J267"/>
      <c r="K267"/>
    </row>
    <row r="268" spans="1:11" ht="15" x14ac:dyDescent="0.2">
      <c r="A268"/>
      <c r="B268"/>
      <c r="C268"/>
      <c r="D268"/>
      <c r="E268"/>
      <c r="F268"/>
      <c r="G268"/>
      <c r="H268"/>
      <c r="I268"/>
      <c r="J268"/>
      <c r="K268"/>
    </row>
    <row r="269" spans="1:11" ht="15" x14ac:dyDescent="0.2">
      <c r="A269"/>
      <c r="B269"/>
      <c r="C269"/>
      <c r="D269"/>
      <c r="E269"/>
      <c r="F269"/>
      <c r="G269"/>
      <c r="H269"/>
      <c r="I269"/>
      <c r="J269"/>
      <c r="K269"/>
    </row>
    <row r="270" spans="1:11" ht="15" x14ac:dyDescent="0.2">
      <c r="A270"/>
      <c r="B270"/>
      <c r="C270"/>
      <c r="D270"/>
      <c r="E270"/>
      <c r="F270"/>
      <c r="G270"/>
      <c r="H270"/>
      <c r="I270"/>
      <c r="J270"/>
      <c r="K270"/>
    </row>
    <row r="271" spans="1:11" ht="15" x14ac:dyDescent="0.2">
      <c r="A271"/>
      <c r="B271"/>
      <c r="C271"/>
      <c r="D271"/>
      <c r="E271"/>
      <c r="F271"/>
      <c r="G271"/>
      <c r="H271"/>
      <c r="I271"/>
      <c r="J271"/>
      <c r="K271"/>
    </row>
    <row r="272" spans="1:11" ht="15" x14ac:dyDescent="0.2">
      <c r="A272"/>
      <c r="B272"/>
      <c r="C272"/>
      <c r="D272"/>
      <c r="E272"/>
      <c r="F272"/>
      <c r="G272"/>
      <c r="H272"/>
      <c r="I272"/>
      <c r="J272"/>
      <c r="K272"/>
    </row>
    <row r="273" spans="1:11" ht="15" x14ac:dyDescent="0.2">
      <c r="A273"/>
      <c r="B273"/>
      <c r="C273"/>
      <c r="D273"/>
      <c r="E273"/>
      <c r="F273"/>
      <c r="G273"/>
      <c r="H273"/>
      <c r="I273"/>
      <c r="J273"/>
      <c r="K273"/>
    </row>
    <row r="274" spans="1:11" ht="15" x14ac:dyDescent="0.2">
      <c r="A274"/>
      <c r="B274"/>
      <c r="C274"/>
      <c r="D274"/>
      <c r="E274"/>
      <c r="F274"/>
      <c r="G274"/>
      <c r="H274"/>
      <c r="I274"/>
      <c r="J274"/>
      <c r="K274"/>
    </row>
    <row r="275" spans="1:11" ht="15" x14ac:dyDescent="0.2">
      <c r="A275"/>
      <c r="B275"/>
      <c r="C275"/>
      <c r="D275"/>
      <c r="E275"/>
      <c r="F275"/>
      <c r="G275"/>
      <c r="H275"/>
      <c r="I275"/>
      <c r="J275"/>
      <c r="K275"/>
    </row>
    <row r="276" spans="1:11" ht="15" x14ac:dyDescent="0.2">
      <c r="A276"/>
      <c r="B276"/>
      <c r="C276"/>
      <c r="D276"/>
      <c r="E276"/>
      <c r="F276"/>
      <c r="G276"/>
      <c r="H276"/>
      <c r="I276"/>
      <c r="J276"/>
      <c r="K276"/>
    </row>
    <row r="277" spans="1:11" ht="15" x14ac:dyDescent="0.2">
      <c r="A277"/>
      <c r="B277"/>
      <c r="C277"/>
      <c r="D277"/>
      <c r="E277"/>
      <c r="F277"/>
      <c r="G277"/>
      <c r="H277"/>
      <c r="I277"/>
      <c r="J277"/>
      <c r="K277"/>
    </row>
    <row r="278" spans="1:11" ht="15" x14ac:dyDescent="0.2">
      <c r="A278"/>
      <c r="B278"/>
      <c r="C278"/>
      <c r="D278"/>
      <c r="E278"/>
      <c r="F278"/>
      <c r="G278"/>
      <c r="H278"/>
      <c r="I278"/>
      <c r="J278"/>
      <c r="K278"/>
    </row>
    <row r="279" spans="1:11" ht="15" x14ac:dyDescent="0.2">
      <c r="A279"/>
      <c r="B279"/>
      <c r="C279"/>
      <c r="D279"/>
      <c r="E279"/>
      <c r="F279"/>
      <c r="G279"/>
      <c r="H279"/>
      <c r="I279"/>
      <c r="J279"/>
      <c r="K279"/>
    </row>
    <row r="280" spans="1:11" ht="15" x14ac:dyDescent="0.2">
      <c r="A280"/>
      <c r="B280"/>
      <c r="C280"/>
      <c r="D280"/>
      <c r="E280"/>
      <c r="F280"/>
      <c r="G280"/>
      <c r="H280"/>
      <c r="I280"/>
      <c r="J280"/>
      <c r="K280"/>
    </row>
    <row r="281" spans="1:11" ht="15" x14ac:dyDescent="0.2">
      <c r="A281"/>
      <c r="B281"/>
      <c r="C281"/>
      <c r="D281"/>
      <c r="E281"/>
      <c r="F281"/>
      <c r="G281"/>
      <c r="H281"/>
      <c r="I281"/>
      <c r="J281"/>
      <c r="K281"/>
    </row>
    <row r="282" spans="1:11" ht="15" x14ac:dyDescent="0.2">
      <c r="A282"/>
      <c r="B282"/>
      <c r="C282"/>
      <c r="D282"/>
      <c r="E282"/>
      <c r="F282"/>
      <c r="G282"/>
      <c r="H282"/>
      <c r="I282"/>
      <c r="J282"/>
      <c r="K282"/>
    </row>
    <row r="283" spans="1:11" ht="15" x14ac:dyDescent="0.2">
      <c r="A283"/>
      <c r="B283"/>
      <c r="C283"/>
      <c r="D283"/>
      <c r="E283"/>
      <c r="F283"/>
      <c r="G283"/>
      <c r="H283"/>
      <c r="I283"/>
      <c r="J283"/>
      <c r="K283"/>
    </row>
    <row r="284" spans="1:11" ht="15" x14ac:dyDescent="0.2">
      <c r="A284"/>
      <c r="B284"/>
      <c r="C284"/>
      <c r="D284"/>
      <c r="E284"/>
      <c r="F284"/>
      <c r="G284"/>
      <c r="H284"/>
      <c r="I284"/>
      <c r="J284"/>
      <c r="K284"/>
    </row>
    <row r="285" spans="1:11" ht="15" x14ac:dyDescent="0.2">
      <c r="A285"/>
      <c r="B285"/>
      <c r="C285"/>
      <c r="D285"/>
      <c r="E285"/>
      <c r="F285"/>
      <c r="G285"/>
      <c r="H285"/>
      <c r="I285"/>
      <c r="J285"/>
      <c r="K285"/>
    </row>
    <row r="286" spans="1:11" ht="15" x14ac:dyDescent="0.2">
      <c r="A286"/>
      <c r="B286"/>
      <c r="C286"/>
      <c r="D286"/>
      <c r="E286"/>
      <c r="F286"/>
      <c r="G286"/>
      <c r="H286"/>
      <c r="I286"/>
      <c r="J286"/>
      <c r="K286"/>
    </row>
    <row r="287" spans="1:11" ht="15" x14ac:dyDescent="0.2">
      <c r="A287"/>
      <c r="B287"/>
      <c r="C287"/>
      <c r="D287"/>
      <c r="E287"/>
      <c r="F287"/>
      <c r="G287"/>
      <c r="H287"/>
      <c r="I287"/>
      <c r="J287"/>
      <c r="K287"/>
    </row>
    <row r="288" spans="1:11" ht="15" x14ac:dyDescent="0.2">
      <c r="A288"/>
      <c r="B288"/>
      <c r="C288"/>
      <c r="D288"/>
      <c r="E288"/>
      <c r="F288"/>
      <c r="G288"/>
      <c r="H288"/>
      <c r="I288"/>
      <c r="J288"/>
      <c r="K288"/>
    </row>
    <row r="289" spans="1:11" ht="15" x14ac:dyDescent="0.2">
      <c r="A289"/>
      <c r="B289"/>
      <c r="C289"/>
      <c r="D289"/>
      <c r="E289"/>
      <c r="F289"/>
      <c r="G289"/>
      <c r="H289"/>
      <c r="I289"/>
      <c r="J289"/>
      <c r="K289"/>
    </row>
    <row r="290" spans="1:11" ht="15" x14ac:dyDescent="0.2">
      <c r="A290"/>
      <c r="B290"/>
      <c r="C290"/>
      <c r="D290"/>
      <c r="E290"/>
      <c r="F290"/>
      <c r="G290"/>
      <c r="H290"/>
      <c r="I290"/>
      <c r="J290"/>
      <c r="K290"/>
    </row>
    <row r="291" spans="1:11" ht="15" x14ac:dyDescent="0.2">
      <c r="A291"/>
      <c r="B291"/>
      <c r="C291"/>
      <c r="D291"/>
      <c r="E291"/>
      <c r="F291"/>
      <c r="G291"/>
      <c r="H291"/>
      <c r="I291"/>
      <c r="J291"/>
      <c r="K291"/>
    </row>
    <row r="292" spans="1:11" ht="15" x14ac:dyDescent="0.2">
      <c r="A292"/>
      <c r="B292"/>
      <c r="C292"/>
      <c r="D292"/>
      <c r="E292"/>
      <c r="F292"/>
      <c r="G292"/>
      <c r="H292"/>
      <c r="I292"/>
      <c r="J292"/>
      <c r="K292"/>
    </row>
    <row r="293" spans="1:11" ht="15" x14ac:dyDescent="0.2">
      <c r="A293"/>
      <c r="B293"/>
      <c r="C293"/>
      <c r="D293"/>
      <c r="E293"/>
      <c r="F293"/>
      <c r="G293"/>
      <c r="H293"/>
      <c r="I293"/>
      <c r="J293"/>
      <c r="K293"/>
    </row>
    <row r="294" spans="1:11" ht="15" x14ac:dyDescent="0.2">
      <c r="A294"/>
      <c r="B294"/>
      <c r="C294"/>
      <c r="D294"/>
      <c r="E294"/>
      <c r="F294"/>
      <c r="G294"/>
      <c r="H294"/>
      <c r="I294"/>
      <c r="J294"/>
      <c r="K294"/>
    </row>
    <row r="295" spans="1:11" ht="15" x14ac:dyDescent="0.2">
      <c r="A295"/>
      <c r="B295"/>
      <c r="C295"/>
      <c r="D295"/>
      <c r="E295"/>
      <c r="F295"/>
      <c r="G295"/>
      <c r="H295"/>
      <c r="I295"/>
      <c r="J295"/>
      <c r="K295"/>
    </row>
    <row r="296" spans="1:11" ht="15" x14ac:dyDescent="0.2">
      <c r="A296"/>
      <c r="B296"/>
      <c r="C296"/>
      <c r="D296"/>
      <c r="E296"/>
      <c r="F296"/>
      <c r="G296"/>
      <c r="H296"/>
      <c r="I296"/>
      <c r="J296"/>
      <c r="K296"/>
    </row>
    <row r="297" spans="1:11" ht="15" x14ac:dyDescent="0.2">
      <c r="A297"/>
      <c r="B297"/>
      <c r="C297"/>
      <c r="D297"/>
      <c r="E297"/>
      <c r="F297"/>
      <c r="G297"/>
      <c r="H297"/>
      <c r="I297"/>
      <c r="J297"/>
      <c r="K297"/>
    </row>
    <row r="298" spans="1:11" ht="15" x14ac:dyDescent="0.2">
      <c r="A298"/>
      <c r="B298"/>
      <c r="C298"/>
      <c r="D298"/>
      <c r="E298"/>
      <c r="F298"/>
      <c r="G298"/>
      <c r="H298"/>
      <c r="I298"/>
      <c r="J298"/>
      <c r="K298"/>
    </row>
    <row r="299" spans="1:11" ht="15" x14ac:dyDescent="0.2">
      <c r="A299"/>
      <c r="B299"/>
      <c r="C299"/>
      <c r="D299"/>
      <c r="E299"/>
      <c r="F299"/>
      <c r="G299"/>
      <c r="H299"/>
      <c r="I299"/>
      <c r="J299"/>
      <c r="K299"/>
    </row>
    <row r="300" spans="1:11" ht="15" x14ac:dyDescent="0.2">
      <c r="A300"/>
      <c r="B300"/>
      <c r="C300"/>
      <c r="D300"/>
      <c r="E300"/>
      <c r="F300"/>
      <c r="G300"/>
      <c r="H300"/>
      <c r="I300"/>
      <c r="J300"/>
      <c r="K300"/>
    </row>
    <row r="301" spans="1:11" ht="15" x14ac:dyDescent="0.2">
      <c r="A301"/>
      <c r="B301"/>
      <c r="C301"/>
      <c r="D301"/>
      <c r="E301"/>
      <c r="F301"/>
      <c r="G301"/>
      <c r="H301"/>
      <c r="I301"/>
      <c r="J301"/>
      <c r="K301"/>
    </row>
    <row r="302" spans="1:11" ht="15" x14ac:dyDescent="0.2">
      <c r="A302"/>
      <c r="B302"/>
      <c r="C302"/>
      <c r="D302"/>
      <c r="E302"/>
      <c r="F302"/>
      <c r="G302"/>
      <c r="H302"/>
      <c r="I302"/>
      <c r="J302"/>
      <c r="K302"/>
    </row>
    <row r="303" spans="1:11" ht="15" x14ac:dyDescent="0.2">
      <c r="A303"/>
      <c r="B303"/>
      <c r="C303"/>
      <c r="D303"/>
      <c r="E303"/>
      <c r="F303"/>
      <c r="G303"/>
      <c r="H303"/>
      <c r="I303"/>
      <c r="J303"/>
      <c r="K303"/>
    </row>
    <row r="304" spans="1:11" ht="15" x14ac:dyDescent="0.2">
      <c r="A304"/>
      <c r="B304"/>
      <c r="C304"/>
      <c r="D304"/>
      <c r="E304"/>
      <c r="F304"/>
      <c r="G304"/>
      <c r="H304"/>
      <c r="I304"/>
      <c r="J304"/>
      <c r="K304"/>
    </row>
    <row r="305" spans="1:11" ht="15" x14ac:dyDescent="0.2">
      <c r="A305"/>
      <c r="B305"/>
      <c r="C305"/>
      <c r="D305"/>
      <c r="E305"/>
      <c r="F305"/>
      <c r="G305"/>
      <c r="H305"/>
      <c r="I305"/>
      <c r="J305"/>
      <c r="K305"/>
    </row>
    <row r="306" spans="1:11" ht="15" x14ac:dyDescent="0.2">
      <c r="A306"/>
      <c r="B306"/>
      <c r="C306"/>
      <c r="D306"/>
      <c r="E306"/>
      <c r="F306"/>
      <c r="G306"/>
      <c r="H306"/>
      <c r="I306"/>
      <c r="J306"/>
      <c r="K306"/>
    </row>
    <row r="307" spans="1:11" ht="15" x14ac:dyDescent="0.2">
      <c r="A307"/>
      <c r="B307"/>
      <c r="C307"/>
      <c r="D307"/>
      <c r="E307"/>
      <c r="F307"/>
      <c r="G307"/>
      <c r="H307"/>
      <c r="I307"/>
      <c r="J307"/>
      <c r="K307"/>
    </row>
    <row r="308" spans="1:11" ht="15" x14ac:dyDescent="0.2">
      <c r="A308"/>
      <c r="B308"/>
      <c r="C308"/>
      <c r="D308"/>
      <c r="E308"/>
      <c r="F308"/>
      <c r="G308"/>
      <c r="H308"/>
      <c r="I308"/>
      <c r="J308"/>
      <c r="K308"/>
    </row>
    <row r="309" spans="1:11" ht="15" x14ac:dyDescent="0.2">
      <c r="A309"/>
      <c r="B309"/>
      <c r="C309"/>
      <c r="D309"/>
      <c r="E309"/>
      <c r="F309"/>
      <c r="G309"/>
      <c r="H309"/>
      <c r="I309"/>
      <c r="J309"/>
      <c r="K309"/>
    </row>
    <row r="310" spans="1:11" ht="15" x14ac:dyDescent="0.2">
      <c r="A310"/>
      <c r="B310"/>
      <c r="C310"/>
      <c r="D310"/>
      <c r="E310"/>
      <c r="F310"/>
      <c r="G310"/>
      <c r="H310"/>
      <c r="I310"/>
      <c r="J310"/>
      <c r="K310"/>
    </row>
    <row r="311" spans="1:11" ht="15" x14ac:dyDescent="0.2">
      <c r="A311"/>
      <c r="B311"/>
      <c r="C311"/>
      <c r="D311"/>
      <c r="E311"/>
      <c r="F311"/>
      <c r="G311"/>
      <c r="H311"/>
      <c r="I311"/>
      <c r="J311"/>
      <c r="K311"/>
    </row>
    <row r="312" spans="1:11" ht="15" x14ac:dyDescent="0.2">
      <c r="A312"/>
      <c r="B312"/>
      <c r="C312"/>
      <c r="D312"/>
      <c r="E312"/>
      <c r="F312"/>
      <c r="G312"/>
      <c r="H312"/>
      <c r="I312"/>
      <c r="J312"/>
      <c r="K312"/>
    </row>
    <row r="313" spans="1:11" ht="15" x14ac:dyDescent="0.2">
      <c r="A313"/>
      <c r="B313"/>
      <c r="C313"/>
      <c r="D313"/>
      <c r="E313"/>
      <c r="F313"/>
      <c r="G313"/>
      <c r="H313"/>
      <c r="I313"/>
      <c r="J313"/>
      <c r="K313"/>
    </row>
    <row r="314" spans="1:11" ht="15" x14ac:dyDescent="0.2">
      <c r="A314"/>
      <c r="B314"/>
      <c r="C314"/>
      <c r="D314"/>
      <c r="E314"/>
      <c r="F314"/>
      <c r="G314"/>
      <c r="H314"/>
      <c r="I314"/>
      <c r="J314"/>
      <c r="K314"/>
    </row>
    <row r="315" spans="1:11" ht="15" x14ac:dyDescent="0.2">
      <c r="A315"/>
      <c r="B315"/>
      <c r="C315"/>
      <c r="D315"/>
      <c r="E315"/>
      <c r="F315"/>
      <c r="G315"/>
      <c r="H315"/>
      <c r="I315"/>
      <c r="J315"/>
      <c r="K315"/>
    </row>
    <row r="316" spans="1:11" ht="15" x14ac:dyDescent="0.2">
      <c r="A316"/>
      <c r="B316"/>
      <c r="C316"/>
      <c r="D316"/>
      <c r="E316"/>
      <c r="F316"/>
      <c r="G316"/>
      <c r="H316"/>
      <c r="I316"/>
      <c r="J316"/>
      <c r="K316"/>
    </row>
    <row r="317" spans="1:11" ht="15" x14ac:dyDescent="0.2">
      <c r="A317"/>
      <c r="B317"/>
      <c r="C317"/>
      <c r="D317"/>
      <c r="E317"/>
      <c r="F317"/>
      <c r="G317"/>
      <c r="H317"/>
      <c r="I317"/>
      <c r="J317"/>
      <c r="K317"/>
    </row>
    <row r="318" spans="1:11" ht="15" x14ac:dyDescent="0.2">
      <c r="A318"/>
      <c r="B318"/>
      <c r="C318"/>
      <c r="D318"/>
      <c r="E318"/>
      <c r="F318"/>
      <c r="G318"/>
      <c r="H318"/>
      <c r="I318"/>
      <c r="J318"/>
      <c r="K318"/>
    </row>
    <row r="319" spans="1:11" ht="15" x14ac:dyDescent="0.2">
      <c r="A319"/>
      <c r="B319"/>
      <c r="C319"/>
      <c r="D319"/>
      <c r="E319"/>
      <c r="F319"/>
      <c r="G319"/>
      <c r="H319"/>
      <c r="I319"/>
      <c r="J319"/>
      <c r="K319"/>
    </row>
    <row r="320" spans="1:11" ht="15" x14ac:dyDescent="0.2">
      <c r="A320"/>
      <c r="B320"/>
      <c r="C320"/>
      <c r="D320"/>
      <c r="E320"/>
      <c r="F320"/>
      <c r="G320"/>
      <c r="H320"/>
      <c r="I320"/>
      <c r="J320"/>
      <c r="K320"/>
    </row>
    <row r="321" spans="1:11" ht="15" x14ac:dyDescent="0.2">
      <c r="A321"/>
      <c r="B321"/>
      <c r="C321"/>
      <c r="D321"/>
      <c r="E321"/>
      <c r="F321"/>
      <c r="G321"/>
      <c r="H321"/>
      <c r="I321"/>
      <c r="J321"/>
      <c r="K321"/>
    </row>
    <row r="322" spans="1:11" ht="15" x14ac:dyDescent="0.2">
      <c r="A322"/>
      <c r="B322"/>
      <c r="C322"/>
      <c r="D322"/>
      <c r="E322"/>
      <c r="F322"/>
      <c r="G322"/>
      <c r="H322"/>
      <c r="I322"/>
      <c r="J322"/>
      <c r="K322"/>
    </row>
    <row r="323" spans="1:11" ht="15" x14ac:dyDescent="0.2">
      <c r="A323"/>
      <c r="B323"/>
      <c r="C323"/>
      <c r="D323"/>
      <c r="E323"/>
      <c r="F323"/>
      <c r="G323"/>
      <c r="H323"/>
      <c r="I323"/>
      <c r="J323"/>
      <c r="K323"/>
    </row>
    <row r="324" spans="1:11" ht="15" x14ac:dyDescent="0.2">
      <c r="A324"/>
      <c r="B324"/>
      <c r="C324"/>
      <c r="D324"/>
      <c r="E324"/>
      <c r="F324"/>
      <c r="G324"/>
      <c r="H324"/>
      <c r="I324"/>
      <c r="J324"/>
      <c r="K324"/>
    </row>
    <row r="325" spans="1:11" ht="15" x14ac:dyDescent="0.2">
      <c r="A325"/>
      <c r="B325"/>
      <c r="C325"/>
      <c r="D325"/>
      <c r="E325"/>
      <c r="F325"/>
      <c r="G325"/>
      <c r="H325"/>
      <c r="I325"/>
      <c r="J325"/>
      <c r="K325"/>
    </row>
    <row r="326" spans="1:11" ht="15" x14ac:dyDescent="0.2">
      <c r="A326"/>
      <c r="B326"/>
      <c r="C326"/>
      <c r="D326"/>
      <c r="E326"/>
      <c r="F326"/>
      <c r="G326"/>
      <c r="H326"/>
      <c r="I326"/>
      <c r="J326"/>
      <c r="K326"/>
    </row>
    <row r="327" spans="1:11" ht="15" x14ac:dyDescent="0.2">
      <c r="A327"/>
      <c r="B327"/>
      <c r="C327"/>
      <c r="D327"/>
      <c r="E327"/>
      <c r="F327"/>
      <c r="G327"/>
      <c r="H327"/>
      <c r="I327"/>
      <c r="J327"/>
      <c r="K327"/>
    </row>
    <row r="328" spans="1:11" ht="15" x14ac:dyDescent="0.2">
      <c r="A328"/>
      <c r="B328"/>
      <c r="C328"/>
      <c r="D328"/>
      <c r="E328"/>
      <c r="F328"/>
      <c r="G328"/>
      <c r="H328"/>
      <c r="I328"/>
      <c r="J328"/>
      <c r="K328"/>
    </row>
    <row r="329" spans="1:11" ht="15" x14ac:dyDescent="0.2">
      <c r="A329"/>
      <c r="B329"/>
      <c r="C329"/>
      <c r="D329"/>
      <c r="E329"/>
      <c r="F329"/>
      <c r="G329"/>
      <c r="H329"/>
      <c r="I329"/>
      <c r="J329"/>
      <c r="K329"/>
    </row>
    <row r="330" spans="1:11" ht="15" x14ac:dyDescent="0.2">
      <c r="A330"/>
      <c r="B330"/>
      <c r="C330"/>
      <c r="D330"/>
      <c r="E330"/>
      <c r="F330"/>
      <c r="G330"/>
      <c r="H330"/>
      <c r="I330"/>
      <c r="J330"/>
      <c r="K330"/>
    </row>
    <row r="331" spans="1:11" ht="15" x14ac:dyDescent="0.2">
      <c r="A331"/>
      <c r="B331"/>
      <c r="C331"/>
      <c r="D331"/>
      <c r="E331"/>
      <c r="F331"/>
      <c r="G331"/>
      <c r="H331"/>
      <c r="I331"/>
      <c r="J331"/>
      <c r="K331"/>
    </row>
    <row r="332" spans="1:11" ht="15" x14ac:dyDescent="0.2">
      <c r="A332"/>
      <c r="B332"/>
      <c r="C332"/>
      <c r="D332"/>
      <c r="E332"/>
      <c r="F332"/>
      <c r="G332"/>
      <c r="H332"/>
      <c r="I332"/>
      <c r="J332"/>
      <c r="K332"/>
    </row>
    <row r="333" spans="1:11" ht="15" x14ac:dyDescent="0.2">
      <c r="A333"/>
      <c r="B333"/>
      <c r="C333"/>
      <c r="D333"/>
      <c r="E333"/>
      <c r="F333"/>
      <c r="G333"/>
      <c r="H333"/>
      <c r="I333"/>
      <c r="J333"/>
      <c r="K333"/>
    </row>
    <row r="334" spans="1:11" ht="15" x14ac:dyDescent="0.2">
      <c r="A334"/>
      <c r="B334"/>
      <c r="C334"/>
      <c r="D334"/>
      <c r="E334"/>
      <c r="F334"/>
      <c r="G334"/>
      <c r="H334"/>
      <c r="I334"/>
      <c r="J334"/>
      <c r="K334"/>
    </row>
    <row r="335" spans="1:11" ht="15" x14ac:dyDescent="0.2">
      <c r="A335"/>
      <c r="B335"/>
      <c r="C335"/>
      <c r="D335"/>
      <c r="E335"/>
      <c r="F335"/>
      <c r="G335"/>
      <c r="H335"/>
      <c r="I335"/>
      <c r="J335"/>
      <c r="K335"/>
    </row>
    <row r="336" spans="1:11" ht="15" x14ac:dyDescent="0.2">
      <c r="A336"/>
      <c r="B336"/>
      <c r="C336"/>
      <c r="D336"/>
      <c r="E336"/>
      <c r="F336"/>
      <c r="G336"/>
      <c r="H336"/>
      <c r="I336"/>
      <c r="J336"/>
      <c r="K336"/>
    </row>
    <row r="337" spans="1:11" ht="15" x14ac:dyDescent="0.2">
      <c r="A337"/>
      <c r="B337"/>
      <c r="C337"/>
      <c r="D337"/>
      <c r="E337"/>
      <c r="F337"/>
      <c r="G337"/>
      <c r="H337"/>
      <c r="I337"/>
      <c r="J337"/>
      <c r="K337"/>
    </row>
    <row r="338" spans="1:11" ht="15" x14ac:dyDescent="0.2">
      <c r="A338"/>
      <c r="B338"/>
      <c r="C338"/>
      <c r="D338"/>
      <c r="E338"/>
      <c r="F338"/>
      <c r="G338"/>
      <c r="H338"/>
      <c r="I338"/>
      <c r="J338"/>
      <c r="K338"/>
    </row>
    <row r="339" spans="1:11" ht="15" x14ac:dyDescent="0.2">
      <c r="A339"/>
      <c r="B339"/>
      <c r="C339"/>
      <c r="D339"/>
      <c r="E339"/>
      <c r="F339"/>
      <c r="G339"/>
      <c r="H339"/>
      <c r="I339"/>
      <c r="J339"/>
      <c r="K339"/>
    </row>
    <row r="340" spans="1:11" ht="15" x14ac:dyDescent="0.2">
      <c r="A340"/>
      <c r="B340"/>
      <c r="C340"/>
      <c r="D340"/>
      <c r="E340"/>
      <c r="F340"/>
      <c r="G340"/>
      <c r="H340"/>
      <c r="I340"/>
      <c r="J340"/>
      <c r="K340"/>
    </row>
    <row r="341" spans="1:11" ht="15" x14ac:dyDescent="0.2">
      <c r="A341"/>
      <c r="B341"/>
      <c r="C341"/>
      <c r="D341"/>
      <c r="E341"/>
      <c r="F341"/>
      <c r="G341"/>
      <c r="H341"/>
      <c r="I341"/>
      <c r="J341"/>
      <c r="K341"/>
    </row>
    <row r="342" spans="1:11" ht="15" x14ac:dyDescent="0.2">
      <c r="A342"/>
      <c r="B342"/>
      <c r="C342"/>
      <c r="D342"/>
      <c r="E342"/>
      <c r="F342"/>
      <c r="G342"/>
      <c r="H342"/>
      <c r="I342"/>
      <c r="J342"/>
      <c r="K342"/>
    </row>
    <row r="343" spans="1:11" ht="15" x14ac:dyDescent="0.2">
      <c r="A343"/>
      <c r="B343"/>
      <c r="C343"/>
      <c r="D343"/>
      <c r="E343"/>
      <c r="F343"/>
      <c r="G343"/>
      <c r="H343"/>
      <c r="I343"/>
      <c r="J343"/>
      <c r="K343"/>
    </row>
    <row r="344" spans="1:11" ht="15" x14ac:dyDescent="0.2">
      <c r="A344"/>
      <c r="B344"/>
      <c r="C344"/>
      <c r="D344"/>
      <c r="E344"/>
      <c r="F344"/>
      <c r="G344"/>
      <c r="H344"/>
      <c r="I344"/>
      <c r="J344"/>
      <c r="K344"/>
    </row>
    <row r="345" spans="1:11" ht="15" x14ac:dyDescent="0.2">
      <c r="A345"/>
      <c r="B345"/>
      <c r="C345"/>
      <c r="D345"/>
      <c r="E345"/>
      <c r="F345"/>
      <c r="G345"/>
      <c r="H345"/>
      <c r="I345"/>
      <c r="J345"/>
      <c r="K345"/>
    </row>
    <row r="346" spans="1:11" ht="15" x14ac:dyDescent="0.2">
      <c r="A346"/>
      <c r="B346"/>
      <c r="C346"/>
      <c r="D346"/>
      <c r="E346"/>
      <c r="F346"/>
      <c r="G346"/>
      <c r="H346"/>
      <c r="I346"/>
      <c r="J346"/>
      <c r="K346"/>
    </row>
    <row r="347" spans="1:11" ht="15" x14ac:dyDescent="0.2">
      <c r="A347"/>
      <c r="B347"/>
      <c r="C347"/>
      <c r="D347"/>
      <c r="E347"/>
      <c r="F347"/>
      <c r="G347"/>
      <c r="H347"/>
      <c r="I347"/>
      <c r="J347"/>
      <c r="K347"/>
    </row>
    <row r="348" spans="1:11" ht="15" x14ac:dyDescent="0.2">
      <c r="A348"/>
      <c r="B348"/>
      <c r="C348"/>
      <c r="D348"/>
      <c r="E348"/>
      <c r="F348"/>
      <c r="G348"/>
      <c r="H348"/>
      <c r="I348"/>
      <c r="J348"/>
      <c r="K348"/>
    </row>
    <row r="349" spans="1:11" ht="15" x14ac:dyDescent="0.2">
      <c r="A349"/>
      <c r="B349"/>
      <c r="C349"/>
      <c r="D349"/>
      <c r="E349"/>
      <c r="F349"/>
      <c r="G349"/>
      <c r="H349"/>
      <c r="I349"/>
      <c r="J349"/>
      <c r="K349"/>
    </row>
    <row r="350" spans="1:11" ht="15" x14ac:dyDescent="0.2">
      <c r="A350"/>
      <c r="B350"/>
      <c r="C350"/>
      <c r="D350"/>
      <c r="E350"/>
      <c r="F350"/>
      <c r="G350"/>
      <c r="H350"/>
      <c r="I350"/>
      <c r="J350"/>
      <c r="K350"/>
    </row>
    <row r="351" spans="1:11" ht="15" x14ac:dyDescent="0.2">
      <c r="A351"/>
      <c r="B351"/>
      <c r="C351"/>
      <c r="D351"/>
      <c r="E351"/>
      <c r="F351"/>
      <c r="G351"/>
      <c r="H351"/>
      <c r="I351"/>
      <c r="J351"/>
      <c r="K351"/>
    </row>
    <row r="352" spans="1:11" ht="15" x14ac:dyDescent="0.2">
      <c r="A352"/>
      <c r="B352"/>
      <c r="C352"/>
      <c r="D352"/>
      <c r="E352"/>
      <c r="F352"/>
      <c r="G352"/>
      <c r="H352"/>
      <c r="I352"/>
      <c r="J352"/>
      <c r="K352"/>
    </row>
    <row r="353" spans="1:11" ht="15" x14ac:dyDescent="0.2">
      <c r="A353"/>
      <c r="B353"/>
      <c r="C353"/>
      <c r="D353"/>
      <c r="E353"/>
      <c r="F353"/>
      <c r="G353"/>
      <c r="H353"/>
      <c r="I353"/>
      <c r="J353"/>
      <c r="K353"/>
    </row>
    <row r="354" spans="1:11" ht="15" x14ac:dyDescent="0.2">
      <c r="A354"/>
      <c r="B354"/>
      <c r="C354"/>
      <c r="D354"/>
      <c r="E354"/>
      <c r="F354"/>
      <c r="G354"/>
      <c r="H354"/>
      <c r="I354"/>
      <c r="J354"/>
      <c r="K354"/>
    </row>
    <row r="355" spans="1:11" ht="15" x14ac:dyDescent="0.2">
      <c r="A355"/>
      <c r="B355"/>
      <c r="C355"/>
      <c r="D355"/>
      <c r="E355"/>
      <c r="F355"/>
      <c r="G355"/>
      <c r="H355"/>
      <c r="I355"/>
      <c r="J355"/>
      <c r="K355"/>
    </row>
    <row r="356" spans="1:11" ht="15" x14ac:dyDescent="0.2">
      <c r="A356"/>
      <c r="B356"/>
      <c r="C356"/>
      <c r="D356"/>
      <c r="E356"/>
      <c r="F356"/>
      <c r="G356"/>
      <c r="H356"/>
      <c r="I356"/>
      <c r="J356"/>
      <c r="K356"/>
    </row>
    <row r="357" spans="1:11" ht="15" x14ac:dyDescent="0.2">
      <c r="A357"/>
      <c r="B357"/>
      <c r="C357"/>
      <c r="D357"/>
      <c r="E357"/>
      <c r="F357"/>
      <c r="G357"/>
      <c r="H357"/>
      <c r="I357"/>
      <c r="J357"/>
      <c r="K357"/>
    </row>
    <row r="358" spans="1:11" ht="15" x14ac:dyDescent="0.2">
      <c r="A358"/>
      <c r="B358"/>
      <c r="C358"/>
      <c r="D358"/>
      <c r="E358"/>
      <c r="F358"/>
      <c r="G358"/>
      <c r="H358"/>
      <c r="I358"/>
      <c r="J358"/>
      <c r="K358"/>
    </row>
    <row r="359" spans="1:11" ht="15" x14ac:dyDescent="0.2">
      <c r="A359"/>
      <c r="B359"/>
      <c r="C359"/>
      <c r="D359"/>
      <c r="E359"/>
      <c r="F359"/>
      <c r="G359"/>
      <c r="H359"/>
      <c r="I359"/>
      <c r="J359"/>
      <c r="K359"/>
    </row>
    <row r="360" spans="1:11" ht="15" x14ac:dyDescent="0.2">
      <c r="A360"/>
      <c r="B360"/>
      <c r="C360"/>
      <c r="D360"/>
      <c r="E360"/>
      <c r="F360"/>
      <c r="G360"/>
      <c r="H360"/>
      <c r="I360"/>
      <c r="J360"/>
      <c r="K360"/>
    </row>
    <row r="361" spans="1:11" ht="15" x14ac:dyDescent="0.2">
      <c r="A361" s="64"/>
      <c r="B361" s="64"/>
      <c r="C361" s="64"/>
      <c r="D361" s="64"/>
      <c r="E361" s="64"/>
      <c r="F361" s="64"/>
      <c r="G361" s="64"/>
      <c r="H361" s="64"/>
      <c r="I361" s="64"/>
      <c r="J361" s="64"/>
    </row>
    <row r="362" spans="1:11" ht="15" x14ac:dyDescent="0.2">
      <c r="A362" s="64"/>
      <c r="B362" s="64"/>
      <c r="C362" s="64"/>
      <c r="D362" s="64"/>
      <c r="E362" s="64"/>
      <c r="F362" s="64"/>
      <c r="G362" s="64"/>
      <c r="H362" s="64"/>
      <c r="I362" s="64"/>
      <c r="J362" s="64"/>
    </row>
    <row r="363" spans="1:11" ht="15" x14ac:dyDescent="0.2">
      <c r="A363" s="64"/>
      <c r="B363" s="64"/>
      <c r="C363" s="64"/>
      <c r="D363" s="64"/>
      <c r="E363" s="64"/>
      <c r="F363" s="64"/>
      <c r="G363" s="64"/>
      <c r="H363" s="64"/>
      <c r="I363" s="64"/>
      <c r="J363" s="64"/>
    </row>
    <row r="364" spans="1:11" ht="15" x14ac:dyDescent="0.2">
      <c r="A364" s="64"/>
      <c r="B364" s="64"/>
      <c r="C364" s="64"/>
      <c r="D364" s="64"/>
      <c r="E364" s="64"/>
      <c r="F364" s="64"/>
      <c r="G364" s="64"/>
      <c r="H364" s="64"/>
      <c r="I364" s="64"/>
      <c r="J364" s="64"/>
    </row>
    <row r="365" spans="1:11" ht="15" x14ac:dyDescent="0.2">
      <c r="A365" s="64"/>
      <c r="B365" s="64"/>
      <c r="C365" s="64"/>
      <c r="D365" s="64"/>
      <c r="E365" s="64"/>
      <c r="F365" s="64"/>
      <c r="G365" s="64"/>
      <c r="H365" s="64"/>
      <c r="I365" s="64"/>
      <c r="J365" s="64"/>
    </row>
    <row r="366" spans="1:11" ht="15" x14ac:dyDescent="0.2">
      <c r="A366" s="64"/>
      <c r="B366" s="64"/>
      <c r="C366" s="64"/>
      <c r="D366" s="64"/>
      <c r="E366" s="64"/>
      <c r="F366" s="64"/>
      <c r="G366" s="64"/>
      <c r="H366" s="64"/>
      <c r="I366" s="64"/>
      <c r="J366" s="64"/>
    </row>
    <row r="367" spans="1:11" ht="15" x14ac:dyDescent="0.2">
      <c r="A367" s="64"/>
      <c r="B367" s="64"/>
      <c r="C367" s="64"/>
      <c r="D367" s="64"/>
      <c r="E367" s="64"/>
      <c r="F367" s="64"/>
      <c r="G367" s="64"/>
      <c r="H367" s="64"/>
      <c r="I367" s="64"/>
      <c r="J367" s="64"/>
    </row>
    <row r="368" spans="1:11" ht="15" x14ac:dyDescent="0.2">
      <c r="A368" s="64"/>
      <c r="B368" s="64"/>
      <c r="C368" s="64"/>
      <c r="D368" s="64"/>
      <c r="E368" s="64"/>
      <c r="F368" s="64"/>
      <c r="G368" s="64"/>
      <c r="H368" s="64"/>
      <c r="I368" s="64"/>
      <c r="J368" s="64"/>
    </row>
    <row r="369" spans="1:10" ht="15" x14ac:dyDescent="0.2">
      <c r="A369" s="64"/>
      <c r="B369" s="64"/>
      <c r="C369" s="64"/>
      <c r="D369" s="64"/>
      <c r="E369" s="64"/>
      <c r="F369" s="64"/>
      <c r="G369" s="64"/>
      <c r="H369" s="64"/>
      <c r="I369" s="64"/>
      <c r="J369" s="64"/>
    </row>
    <row r="370" spans="1:10" ht="15" x14ac:dyDescent="0.2">
      <c r="A370" s="64"/>
      <c r="B370" s="64"/>
      <c r="C370" s="64"/>
      <c r="D370" s="64"/>
      <c r="E370" s="64"/>
      <c r="F370" s="64"/>
      <c r="G370" s="64"/>
      <c r="H370" s="64"/>
      <c r="I370" s="64"/>
      <c r="J370" s="64"/>
    </row>
    <row r="371" spans="1:10" ht="15" x14ac:dyDescent="0.2">
      <c r="A371" s="64"/>
      <c r="B371" s="64"/>
      <c r="C371" s="64"/>
      <c r="D371" s="64"/>
      <c r="E371" s="64"/>
      <c r="F371" s="64"/>
      <c r="G371" s="64"/>
      <c r="H371" s="64"/>
      <c r="I371" s="64"/>
      <c r="J371" s="64"/>
    </row>
    <row r="372" spans="1:10" ht="15" x14ac:dyDescent="0.2">
      <c r="A372" s="64"/>
      <c r="B372" s="64"/>
      <c r="C372" s="64"/>
      <c r="D372" s="64"/>
      <c r="E372" s="64"/>
      <c r="F372" s="64"/>
      <c r="G372" s="64"/>
      <c r="H372" s="64"/>
      <c r="I372" s="64"/>
      <c r="J372" s="64"/>
    </row>
    <row r="373" spans="1:10" ht="15" x14ac:dyDescent="0.2">
      <c r="A373" s="64"/>
      <c r="B373" s="64"/>
      <c r="C373" s="64"/>
      <c r="D373" s="64"/>
      <c r="E373" s="64"/>
      <c r="F373" s="64"/>
      <c r="G373" s="64"/>
      <c r="H373" s="64"/>
      <c r="I373" s="64"/>
      <c r="J373" s="64"/>
    </row>
    <row r="374" spans="1:10" ht="15" x14ac:dyDescent="0.2">
      <c r="A374" s="64"/>
      <c r="B374" s="64"/>
      <c r="C374" s="64"/>
      <c r="D374" s="64"/>
      <c r="E374" s="64"/>
      <c r="F374" s="64"/>
      <c r="G374" s="64"/>
      <c r="H374" s="64"/>
      <c r="I374" s="64"/>
      <c r="J374" s="64"/>
    </row>
    <row r="375" spans="1:10" ht="15" x14ac:dyDescent="0.2">
      <c r="A375" s="64"/>
      <c r="B375" s="64"/>
      <c r="C375" s="64"/>
      <c r="D375" s="64"/>
      <c r="E375" s="64"/>
      <c r="F375" s="64"/>
      <c r="G375" s="64"/>
      <c r="H375" s="64"/>
      <c r="I375" s="64"/>
      <c r="J375" s="64"/>
    </row>
    <row r="376" spans="1:10" ht="15" x14ac:dyDescent="0.2">
      <c r="A376" s="64"/>
      <c r="B376" s="64"/>
      <c r="C376" s="64"/>
      <c r="D376" s="64"/>
      <c r="E376" s="64"/>
      <c r="F376" s="64"/>
      <c r="G376" s="64"/>
      <c r="H376" s="64"/>
      <c r="I376" s="64"/>
      <c r="J376" s="64"/>
    </row>
    <row r="377" spans="1:10" ht="15" x14ac:dyDescent="0.2">
      <c r="A377" s="64"/>
      <c r="B377" s="64"/>
      <c r="C377" s="64"/>
      <c r="D377" s="64"/>
      <c r="E377" s="64"/>
      <c r="F377" s="64"/>
      <c r="G377" s="64"/>
      <c r="H377" s="64"/>
      <c r="I377" s="64"/>
      <c r="J377" s="64"/>
    </row>
    <row r="378" spans="1:10" ht="15" x14ac:dyDescent="0.2">
      <c r="A378" s="64"/>
      <c r="B378" s="64"/>
      <c r="C378" s="64"/>
      <c r="D378" s="64"/>
      <c r="E378" s="64"/>
      <c r="F378" s="64"/>
      <c r="G378" s="64"/>
      <c r="H378" s="64"/>
      <c r="I378" s="64"/>
      <c r="J378" s="64"/>
    </row>
    <row r="379" spans="1:10" ht="15" x14ac:dyDescent="0.2">
      <c r="A379" s="64"/>
      <c r="B379" s="64"/>
      <c r="C379" s="64"/>
      <c r="D379" s="64"/>
      <c r="E379" s="64"/>
      <c r="F379" s="64"/>
      <c r="G379" s="64"/>
      <c r="H379" s="64"/>
      <c r="I379" s="64"/>
      <c r="J379" s="64"/>
    </row>
    <row r="380" spans="1:10" ht="15" x14ac:dyDescent="0.2">
      <c r="A380" s="64"/>
      <c r="B380" s="64"/>
      <c r="C380" s="64"/>
      <c r="D380" s="64"/>
      <c r="E380" s="64"/>
      <c r="F380" s="64"/>
      <c r="G380" s="64"/>
      <c r="H380" s="64"/>
      <c r="I380" s="64"/>
      <c r="J380" s="64"/>
    </row>
    <row r="381" spans="1:10" ht="15" x14ac:dyDescent="0.2">
      <c r="A381" s="64"/>
      <c r="B381" s="64"/>
      <c r="C381" s="64"/>
      <c r="D381" s="64"/>
      <c r="E381" s="64"/>
      <c r="F381" s="64"/>
      <c r="G381" s="64"/>
      <c r="H381" s="64"/>
      <c r="I381" s="64"/>
      <c r="J381" s="64"/>
    </row>
    <row r="382" spans="1:10" ht="15" x14ac:dyDescent="0.2">
      <c r="A382" s="64"/>
      <c r="B382" s="64"/>
      <c r="C382" s="64"/>
      <c r="D382" s="64"/>
      <c r="E382" s="64"/>
      <c r="F382" s="64"/>
      <c r="G382" s="64"/>
      <c r="H382" s="64"/>
      <c r="I382" s="64"/>
      <c r="J382" s="64"/>
    </row>
    <row r="383" spans="1:10" ht="15" x14ac:dyDescent="0.2">
      <c r="A383" s="64"/>
      <c r="B383" s="64"/>
      <c r="C383" s="64"/>
      <c r="D383" s="64"/>
      <c r="E383" s="64"/>
      <c r="F383" s="64"/>
      <c r="G383" s="64"/>
      <c r="H383" s="64"/>
      <c r="I383" s="64"/>
      <c r="J383" s="64"/>
    </row>
    <row r="384" spans="1:10" ht="15" x14ac:dyDescent="0.2">
      <c r="A384" s="64"/>
      <c r="B384" s="64"/>
      <c r="C384" s="64"/>
      <c r="D384" s="64"/>
      <c r="E384" s="64"/>
      <c r="F384" s="64"/>
      <c r="G384" s="64"/>
      <c r="H384" s="64"/>
      <c r="I384" s="64"/>
      <c r="J384" s="64"/>
    </row>
    <row r="385" spans="1:10" ht="15" x14ac:dyDescent="0.2">
      <c r="A385" s="64"/>
      <c r="B385" s="64"/>
      <c r="C385" s="64"/>
      <c r="D385" s="64"/>
      <c r="E385" s="64"/>
      <c r="F385" s="64"/>
      <c r="G385" s="64"/>
      <c r="H385" s="64"/>
      <c r="I385" s="64"/>
      <c r="J385" s="64"/>
    </row>
    <row r="386" spans="1:10" ht="15" x14ac:dyDescent="0.2">
      <c r="A386" s="64"/>
      <c r="B386" s="64"/>
      <c r="C386" s="64"/>
      <c r="D386" s="64"/>
      <c r="E386" s="64"/>
      <c r="F386" s="64"/>
      <c r="G386" s="64"/>
      <c r="H386" s="64"/>
      <c r="I386" s="64"/>
      <c r="J386" s="64"/>
    </row>
    <row r="387" spans="1:10" ht="15" x14ac:dyDescent="0.2">
      <c r="A387" s="64"/>
      <c r="B387" s="64"/>
      <c r="C387" s="64"/>
      <c r="D387" s="64"/>
      <c r="E387" s="64"/>
      <c r="F387" s="64"/>
      <c r="G387" s="64"/>
      <c r="H387" s="64"/>
      <c r="I387" s="64"/>
      <c r="J387" s="64"/>
    </row>
    <row r="388" spans="1:10" ht="15" x14ac:dyDescent="0.2">
      <c r="A388" s="64"/>
      <c r="B388" s="64"/>
      <c r="C388" s="64"/>
      <c r="D388" s="64"/>
      <c r="E388" s="64"/>
      <c r="F388" s="64"/>
      <c r="G388" s="64"/>
      <c r="H388" s="64"/>
      <c r="I388" s="64"/>
      <c r="J388" s="64"/>
    </row>
    <row r="389" spans="1:10" ht="15" x14ac:dyDescent="0.2">
      <c r="A389" s="64"/>
      <c r="B389" s="64"/>
      <c r="C389" s="64"/>
      <c r="D389" s="64"/>
      <c r="E389" s="64"/>
      <c r="F389" s="64"/>
      <c r="G389" s="64"/>
      <c r="H389" s="64"/>
      <c r="I389" s="64"/>
      <c r="J389" s="64"/>
    </row>
    <row r="390" spans="1:10" ht="15" x14ac:dyDescent="0.2">
      <c r="A390" s="64"/>
      <c r="B390" s="64"/>
      <c r="C390" s="64"/>
      <c r="D390" s="64"/>
      <c r="E390" s="64"/>
      <c r="F390" s="64"/>
      <c r="G390" s="64"/>
      <c r="H390" s="64"/>
      <c r="I390" s="64"/>
      <c r="J390" s="64"/>
    </row>
    <row r="391" spans="1:10" ht="15" x14ac:dyDescent="0.2">
      <c r="A391" s="64"/>
      <c r="B391" s="64"/>
      <c r="C391" s="64"/>
      <c r="D391" s="64"/>
      <c r="E391" s="64"/>
      <c r="F391" s="64"/>
      <c r="G391" s="64"/>
      <c r="H391" s="64"/>
      <c r="I391" s="64"/>
      <c r="J391" s="64"/>
    </row>
    <row r="392" spans="1:10" ht="15" x14ac:dyDescent="0.2">
      <c r="A392" s="64"/>
      <c r="B392" s="64"/>
      <c r="C392" s="64"/>
      <c r="D392" s="64"/>
      <c r="E392" s="64"/>
      <c r="F392" s="64"/>
      <c r="G392" s="64"/>
      <c r="H392" s="64"/>
      <c r="I392" s="64"/>
      <c r="J392" s="64"/>
    </row>
    <row r="393" spans="1:10" ht="15" x14ac:dyDescent="0.2">
      <c r="A393" s="64"/>
      <c r="B393" s="64"/>
      <c r="C393" s="64"/>
      <c r="D393" s="64"/>
      <c r="E393" s="64"/>
      <c r="F393" s="64"/>
      <c r="G393" s="64"/>
      <c r="H393" s="64"/>
      <c r="I393" s="64"/>
      <c r="J393" s="64"/>
    </row>
    <row r="394" spans="1:10" ht="15" x14ac:dyDescent="0.2">
      <c r="A394" s="64"/>
      <c r="B394" s="64"/>
      <c r="C394" s="64"/>
      <c r="D394" s="64"/>
      <c r="E394" s="64"/>
      <c r="F394" s="64"/>
      <c r="G394" s="64"/>
      <c r="H394" s="64"/>
      <c r="I394" s="64"/>
      <c r="J394" s="64"/>
    </row>
    <row r="395" spans="1:10" ht="15" x14ac:dyDescent="0.2">
      <c r="A395" s="64"/>
      <c r="B395" s="64"/>
      <c r="C395" s="64"/>
      <c r="D395" s="64"/>
      <c r="E395" s="64"/>
      <c r="F395" s="64"/>
      <c r="G395" s="64"/>
      <c r="H395" s="64"/>
      <c r="I395" s="64"/>
      <c r="J395" s="64"/>
    </row>
    <row r="396" spans="1:10" ht="15" x14ac:dyDescent="0.2">
      <c r="A396" s="64"/>
      <c r="B396" s="64"/>
      <c r="C396" s="64"/>
      <c r="D396" s="64"/>
      <c r="E396" s="64"/>
      <c r="F396" s="64"/>
      <c r="G396" s="64"/>
      <c r="H396" s="64"/>
      <c r="I396" s="64"/>
      <c r="J396" s="64"/>
    </row>
    <row r="397" spans="1:10" ht="15" x14ac:dyDescent="0.2">
      <c r="A397" s="64"/>
      <c r="B397" s="64"/>
      <c r="C397" s="64"/>
      <c r="D397" s="64"/>
      <c r="E397" s="64"/>
      <c r="F397" s="64"/>
      <c r="G397" s="64"/>
      <c r="H397" s="64"/>
      <c r="I397" s="64"/>
      <c r="J397" s="64"/>
    </row>
    <row r="398" spans="1:10" ht="15" x14ac:dyDescent="0.2">
      <c r="A398" s="64"/>
      <c r="B398" s="64"/>
      <c r="C398" s="64"/>
      <c r="D398" s="64"/>
      <c r="E398" s="64"/>
      <c r="F398" s="64"/>
      <c r="G398" s="64"/>
      <c r="H398" s="64"/>
      <c r="I398" s="64"/>
      <c r="J398" s="64"/>
    </row>
    <row r="399" spans="1:10" ht="15" x14ac:dyDescent="0.2">
      <c r="A399" s="64"/>
      <c r="B399" s="64"/>
      <c r="C399" s="64"/>
      <c r="D399" s="64"/>
      <c r="E399" s="64"/>
      <c r="F399" s="64"/>
      <c r="G399" s="64"/>
      <c r="H399" s="64"/>
      <c r="I399" s="64"/>
      <c r="J399" s="64"/>
    </row>
    <row r="400" spans="1:10" ht="15" x14ac:dyDescent="0.2">
      <c r="A400" s="64"/>
      <c r="B400" s="64"/>
      <c r="C400" s="64"/>
      <c r="D400" s="64"/>
      <c r="E400" s="64"/>
      <c r="F400" s="64"/>
      <c r="G400" s="64"/>
      <c r="H400" s="64"/>
      <c r="I400" s="64"/>
      <c r="J400" s="64"/>
    </row>
    <row r="401" spans="1:10" ht="15" x14ac:dyDescent="0.2">
      <c r="A401" s="64"/>
      <c r="B401" s="64"/>
      <c r="C401" s="64"/>
      <c r="D401" s="64"/>
      <c r="E401" s="64"/>
      <c r="F401" s="64"/>
      <c r="G401" s="64"/>
      <c r="H401" s="64"/>
      <c r="I401" s="64"/>
      <c r="J401" s="64"/>
    </row>
    <row r="402" spans="1:10" ht="15" x14ac:dyDescent="0.2">
      <c r="A402" s="64"/>
      <c r="B402" s="64"/>
      <c r="C402" s="64"/>
      <c r="D402" s="64"/>
      <c r="E402" s="64"/>
      <c r="F402" s="64"/>
      <c r="G402" s="64"/>
      <c r="H402" s="64"/>
      <c r="I402" s="64"/>
      <c r="J402" s="64"/>
    </row>
    <row r="403" spans="1:10" ht="15" x14ac:dyDescent="0.2">
      <c r="A403" s="64"/>
      <c r="B403" s="64"/>
      <c r="C403" s="64"/>
      <c r="D403" s="64"/>
      <c r="E403" s="64"/>
      <c r="F403" s="64"/>
      <c r="G403" s="64"/>
      <c r="H403" s="64"/>
      <c r="I403" s="64"/>
      <c r="J403" s="64"/>
    </row>
    <row r="404" spans="1:10" ht="15" x14ac:dyDescent="0.2">
      <c r="A404" s="64"/>
      <c r="B404" s="64"/>
      <c r="C404" s="64"/>
      <c r="D404" s="64"/>
      <c r="E404" s="64"/>
      <c r="F404" s="64"/>
      <c r="G404" s="64"/>
      <c r="H404" s="64"/>
      <c r="I404" s="64"/>
      <c r="J404" s="64"/>
    </row>
    <row r="405" spans="1:10" ht="15" x14ac:dyDescent="0.2">
      <c r="A405" s="64"/>
      <c r="B405" s="64"/>
      <c r="C405" s="64"/>
      <c r="D405" s="64"/>
      <c r="E405" s="64"/>
      <c r="F405" s="64"/>
      <c r="G405" s="64"/>
      <c r="H405" s="64"/>
      <c r="I405" s="64"/>
      <c r="J405" s="64"/>
    </row>
    <row r="406" spans="1:10" ht="15" x14ac:dyDescent="0.2">
      <c r="A406" s="64"/>
      <c r="B406" s="64"/>
      <c r="C406" s="64"/>
      <c r="D406" s="64"/>
      <c r="E406" s="64"/>
      <c r="F406" s="64"/>
      <c r="G406" s="64"/>
      <c r="H406" s="64"/>
      <c r="I406" s="64"/>
      <c r="J406" s="64"/>
    </row>
    <row r="407" spans="1:10" ht="15" x14ac:dyDescent="0.2">
      <c r="A407" s="64"/>
      <c r="B407" s="64"/>
      <c r="C407" s="64"/>
      <c r="D407" s="64"/>
      <c r="E407" s="64"/>
      <c r="F407" s="64"/>
      <c r="G407" s="64"/>
      <c r="H407" s="64"/>
      <c r="I407" s="64"/>
      <c r="J407" s="64"/>
    </row>
    <row r="408" spans="1:10" ht="15" x14ac:dyDescent="0.2">
      <c r="A408" s="64"/>
      <c r="B408" s="64"/>
      <c r="C408" s="64"/>
      <c r="D408" s="64"/>
      <c r="E408" s="64"/>
      <c r="F408" s="64"/>
      <c r="G408" s="64"/>
      <c r="H408" s="64"/>
      <c r="I408" s="64"/>
      <c r="J408" s="64"/>
    </row>
    <row r="409" spans="1:10" ht="15" x14ac:dyDescent="0.2">
      <c r="A409" s="64"/>
      <c r="B409" s="64"/>
      <c r="C409" s="64"/>
      <c r="D409" s="64"/>
      <c r="E409" s="64"/>
      <c r="F409" s="64"/>
      <c r="G409" s="64"/>
      <c r="H409" s="64"/>
      <c r="I409" s="64"/>
      <c r="J409" s="64"/>
    </row>
    <row r="410" spans="1:10" ht="15" x14ac:dyDescent="0.2">
      <c r="A410" s="64"/>
      <c r="B410" s="64"/>
      <c r="C410" s="64"/>
      <c r="D410" s="64"/>
      <c r="E410" s="64"/>
      <c r="F410" s="64"/>
      <c r="G410" s="64"/>
      <c r="H410" s="64"/>
      <c r="I410" s="64"/>
      <c r="J410" s="64"/>
    </row>
    <row r="411" spans="1:10" ht="15" x14ac:dyDescent="0.2">
      <c r="A411" s="64"/>
      <c r="B411" s="64"/>
      <c r="C411" s="64"/>
      <c r="D411" s="64"/>
      <c r="E411" s="64"/>
      <c r="F411" s="64"/>
      <c r="G411" s="64"/>
      <c r="H411" s="64"/>
      <c r="I411" s="64"/>
      <c r="J411" s="64"/>
    </row>
    <row r="412" spans="1:10" ht="15" x14ac:dyDescent="0.2">
      <c r="A412" s="64"/>
      <c r="B412" s="64"/>
      <c r="C412" s="64"/>
      <c r="D412" s="64"/>
      <c r="E412" s="64"/>
      <c r="F412" s="64"/>
      <c r="G412" s="64"/>
      <c r="H412" s="64"/>
      <c r="I412" s="64"/>
      <c r="J412" s="64"/>
    </row>
    <row r="413" spans="1:10" ht="15" x14ac:dyDescent="0.2">
      <c r="A413" s="64"/>
      <c r="B413" s="64"/>
      <c r="C413" s="64"/>
      <c r="D413" s="64"/>
      <c r="E413" s="64"/>
      <c r="F413" s="64"/>
      <c r="G413" s="64"/>
      <c r="H413" s="64"/>
      <c r="I413" s="64"/>
      <c r="J413" s="64"/>
    </row>
    <row r="414" spans="1:10" ht="15" x14ac:dyDescent="0.2">
      <c r="A414" s="64"/>
      <c r="B414" s="64"/>
      <c r="C414" s="64"/>
      <c r="D414" s="64"/>
      <c r="E414" s="64"/>
      <c r="F414" s="64"/>
      <c r="G414" s="64"/>
      <c r="H414" s="64"/>
      <c r="I414" s="64"/>
      <c r="J414" s="64"/>
    </row>
    <row r="415" spans="1:10" ht="15" x14ac:dyDescent="0.2">
      <c r="A415" s="64"/>
      <c r="B415" s="64"/>
      <c r="C415" s="64"/>
      <c r="D415" s="64"/>
      <c r="E415" s="64"/>
      <c r="F415" s="64"/>
      <c r="G415" s="64"/>
      <c r="H415" s="64"/>
      <c r="I415" s="64"/>
      <c r="J415" s="64"/>
    </row>
    <row r="416" spans="1:10" ht="15" x14ac:dyDescent="0.2">
      <c r="A416" s="64"/>
      <c r="B416" s="64"/>
      <c r="C416" s="64"/>
      <c r="D416" s="64"/>
      <c r="E416" s="64"/>
      <c r="F416" s="64"/>
      <c r="G416" s="64"/>
      <c r="H416" s="64"/>
      <c r="I416" s="64"/>
      <c r="J416" s="64"/>
    </row>
    <row r="417" spans="1:10" ht="15" x14ac:dyDescent="0.2">
      <c r="A417" s="64"/>
      <c r="B417" s="64"/>
      <c r="C417" s="64"/>
      <c r="D417" s="64"/>
      <c r="E417" s="64"/>
      <c r="F417" s="64"/>
      <c r="G417" s="64"/>
      <c r="H417" s="64"/>
      <c r="I417" s="64"/>
      <c r="J417" s="64"/>
    </row>
    <row r="418" spans="1:10" ht="15" x14ac:dyDescent="0.2">
      <c r="A418" s="64"/>
      <c r="B418" s="64"/>
      <c r="C418" s="64"/>
      <c r="D418" s="64"/>
      <c r="E418" s="64"/>
      <c r="F418" s="64"/>
      <c r="G418" s="64"/>
      <c r="H418" s="64"/>
      <c r="I418" s="64"/>
      <c r="J418" s="64"/>
    </row>
    <row r="419" spans="1:10" ht="15" x14ac:dyDescent="0.2">
      <c r="A419" s="64"/>
      <c r="B419" s="64"/>
      <c r="C419" s="64"/>
      <c r="D419" s="64"/>
      <c r="E419" s="64"/>
      <c r="F419" s="64"/>
      <c r="G419" s="64"/>
      <c r="H419" s="64"/>
      <c r="I419" s="64"/>
      <c r="J419" s="64"/>
    </row>
    <row r="420" spans="1:10" ht="15" x14ac:dyDescent="0.2">
      <c r="A420" s="64"/>
      <c r="B420" s="64"/>
      <c r="C420" s="64"/>
      <c r="D420" s="64"/>
      <c r="E420" s="64"/>
      <c r="F420" s="64"/>
      <c r="G420" s="64"/>
      <c r="H420" s="64"/>
      <c r="I420" s="64"/>
      <c r="J420" s="64"/>
    </row>
    <row r="421" spans="1:10" ht="15" x14ac:dyDescent="0.2">
      <c r="A421" s="64"/>
      <c r="B421" s="64"/>
      <c r="C421" s="64"/>
      <c r="D421" s="64"/>
      <c r="E421" s="64"/>
      <c r="F421" s="64"/>
      <c r="G421" s="64"/>
      <c r="H421" s="64"/>
      <c r="I421" s="64"/>
      <c r="J421" s="64"/>
    </row>
    <row r="422" spans="1:10" ht="15" x14ac:dyDescent="0.2">
      <c r="A422" s="64"/>
      <c r="B422" s="64"/>
      <c r="C422" s="64"/>
      <c r="D422" s="64"/>
      <c r="E422" s="64"/>
      <c r="F422" s="64"/>
      <c r="G422" s="64"/>
      <c r="H422" s="64"/>
      <c r="I422" s="64"/>
      <c r="J422" s="64"/>
    </row>
    <row r="423" spans="1:10" ht="15" x14ac:dyDescent="0.2">
      <c r="A423" s="64"/>
      <c r="B423" s="64"/>
      <c r="C423" s="64"/>
      <c r="D423" s="64"/>
      <c r="E423" s="64"/>
      <c r="F423" s="64"/>
      <c r="G423" s="64"/>
      <c r="H423" s="64"/>
      <c r="I423" s="64"/>
      <c r="J423" s="64"/>
    </row>
    <row r="424" spans="1:10" ht="15" x14ac:dyDescent="0.2">
      <c r="A424" s="64"/>
      <c r="B424" s="64"/>
      <c r="C424" s="64"/>
      <c r="D424" s="64"/>
      <c r="E424" s="64"/>
      <c r="F424" s="64"/>
      <c r="G424" s="64"/>
      <c r="H424" s="64"/>
      <c r="I424" s="64"/>
      <c r="J424" s="64"/>
    </row>
    <row r="425" spans="1:10" ht="15" x14ac:dyDescent="0.2">
      <c r="A425" s="64"/>
      <c r="B425" s="64"/>
      <c r="C425" s="64"/>
      <c r="D425" s="64"/>
      <c r="E425" s="64"/>
      <c r="F425" s="64"/>
      <c r="G425" s="64"/>
      <c r="H425" s="64"/>
      <c r="I425" s="64"/>
      <c r="J425" s="64"/>
    </row>
    <row r="426" spans="1:10" ht="15" x14ac:dyDescent="0.2">
      <c r="A426" s="64"/>
      <c r="B426" s="64"/>
      <c r="C426" s="64"/>
      <c r="D426" s="64"/>
      <c r="E426" s="64"/>
      <c r="F426" s="64"/>
      <c r="G426" s="64"/>
      <c r="H426" s="64"/>
      <c r="I426" s="64"/>
      <c r="J426" s="64"/>
    </row>
    <row r="427" spans="1:10" ht="15" x14ac:dyDescent="0.2">
      <c r="A427" s="64"/>
      <c r="B427" s="64"/>
      <c r="C427" s="64"/>
      <c r="D427" s="64"/>
      <c r="E427" s="64"/>
      <c r="F427" s="64"/>
      <c r="G427" s="64"/>
      <c r="H427" s="64"/>
      <c r="I427" s="64"/>
      <c r="J427" s="64"/>
    </row>
    <row r="428" spans="1:10" ht="15" x14ac:dyDescent="0.2">
      <c r="A428" s="64"/>
      <c r="B428" s="64"/>
      <c r="C428" s="64"/>
      <c r="D428" s="64"/>
      <c r="E428" s="64"/>
      <c r="F428" s="64"/>
      <c r="G428" s="64"/>
      <c r="H428" s="64"/>
      <c r="I428" s="64"/>
      <c r="J428" s="64"/>
    </row>
    <row r="429" spans="1:10" ht="15" x14ac:dyDescent="0.2">
      <c r="A429" s="64"/>
      <c r="B429" s="64"/>
      <c r="C429" s="64"/>
      <c r="D429" s="64"/>
      <c r="E429" s="64"/>
      <c r="F429" s="64"/>
      <c r="G429" s="64"/>
      <c r="H429" s="64"/>
      <c r="I429" s="64"/>
      <c r="J429" s="64"/>
    </row>
    <row r="430" spans="1:10" ht="15" x14ac:dyDescent="0.2">
      <c r="A430" s="64"/>
      <c r="B430" s="64"/>
      <c r="C430" s="64"/>
      <c r="D430" s="64"/>
      <c r="E430" s="64"/>
      <c r="F430" s="64"/>
      <c r="G430" s="64"/>
      <c r="H430" s="64"/>
      <c r="I430" s="64"/>
      <c r="J430" s="64"/>
    </row>
    <row r="431" spans="1:10" ht="15" x14ac:dyDescent="0.2">
      <c r="A431" s="64"/>
      <c r="B431" s="64"/>
      <c r="C431" s="64"/>
      <c r="D431" s="64"/>
      <c r="E431" s="64"/>
      <c r="F431" s="64"/>
      <c r="G431" s="64"/>
      <c r="H431" s="64"/>
      <c r="I431" s="64"/>
      <c r="J431" s="64"/>
    </row>
    <row r="432" spans="1:10" ht="15" x14ac:dyDescent="0.2">
      <c r="A432" s="64"/>
      <c r="B432" s="64"/>
      <c r="C432" s="64"/>
      <c r="D432" s="64"/>
      <c r="E432" s="64"/>
      <c r="F432" s="64"/>
      <c r="G432" s="64"/>
      <c r="H432" s="64"/>
      <c r="I432" s="64"/>
      <c r="J432" s="64"/>
    </row>
    <row r="433" spans="1:10" ht="15" x14ac:dyDescent="0.2">
      <c r="A433" s="64"/>
      <c r="B433" s="64"/>
      <c r="C433" s="64"/>
      <c r="D433" s="64"/>
      <c r="E433" s="64"/>
      <c r="F433" s="64"/>
      <c r="G433" s="64"/>
      <c r="H433" s="64"/>
      <c r="I433" s="64"/>
      <c r="J433" s="64"/>
    </row>
    <row r="434" spans="1:10" ht="15" x14ac:dyDescent="0.2">
      <c r="A434" s="64"/>
      <c r="B434" s="64"/>
      <c r="C434" s="64"/>
      <c r="D434" s="64"/>
      <c r="E434" s="64"/>
      <c r="F434" s="64"/>
      <c r="G434" s="64"/>
      <c r="H434" s="64"/>
      <c r="I434" s="64"/>
      <c r="J434" s="64"/>
    </row>
    <row r="435" spans="1:10" ht="15" x14ac:dyDescent="0.2">
      <c r="A435" s="64"/>
      <c r="B435" s="64"/>
      <c r="C435" s="64"/>
      <c r="D435" s="64"/>
      <c r="E435" s="64"/>
      <c r="F435" s="64"/>
      <c r="G435" s="64"/>
      <c r="H435" s="64"/>
      <c r="I435" s="64"/>
      <c r="J435" s="64"/>
    </row>
    <row r="436" spans="1:10" ht="15" x14ac:dyDescent="0.2">
      <c r="A436" s="64"/>
      <c r="B436" s="64"/>
      <c r="C436" s="64"/>
      <c r="D436" s="64"/>
      <c r="E436" s="64"/>
      <c r="F436" s="64"/>
      <c r="G436" s="64"/>
      <c r="H436" s="64"/>
      <c r="I436" s="64"/>
      <c r="J436" s="64"/>
    </row>
    <row r="437" spans="1:10" ht="15" x14ac:dyDescent="0.2">
      <c r="A437" s="64"/>
      <c r="B437" s="64"/>
      <c r="C437" s="64"/>
      <c r="D437" s="64"/>
      <c r="E437" s="64"/>
      <c r="F437" s="64"/>
      <c r="G437" s="64"/>
      <c r="H437" s="64"/>
      <c r="I437" s="64"/>
      <c r="J437" s="64"/>
    </row>
    <row r="438" spans="1:10" ht="15" x14ac:dyDescent="0.2">
      <c r="A438" s="64"/>
      <c r="B438" s="64"/>
      <c r="C438" s="64"/>
      <c r="D438" s="64"/>
      <c r="E438" s="64"/>
      <c r="F438" s="64"/>
      <c r="G438" s="64"/>
      <c r="H438" s="64"/>
      <c r="I438" s="64"/>
      <c r="J438" s="64"/>
    </row>
    <row r="439" spans="1:10" ht="15" x14ac:dyDescent="0.2">
      <c r="A439" s="64"/>
      <c r="B439" s="64"/>
      <c r="C439" s="64"/>
      <c r="D439" s="64"/>
      <c r="E439" s="64"/>
      <c r="F439" s="64"/>
      <c r="G439" s="64"/>
      <c r="H439" s="64"/>
      <c r="I439" s="64"/>
      <c r="J439" s="64"/>
    </row>
    <row r="440" spans="1:10" ht="15" x14ac:dyDescent="0.2">
      <c r="A440" s="64"/>
      <c r="B440" s="64"/>
      <c r="C440" s="64"/>
      <c r="D440" s="64"/>
      <c r="E440" s="64"/>
      <c r="F440" s="64"/>
      <c r="G440" s="64"/>
      <c r="H440" s="64"/>
      <c r="I440" s="64"/>
      <c r="J440" s="64"/>
    </row>
    <row r="441" spans="1:10" ht="15" x14ac:dyDescent="0.2">
      <c r="A441" s="64"/>
      <c r="B441" s="64"/>
      <c r="C441" s="64"/>
      <c r="D441" s="64"/>
      <c r="E441" s="64"/>
      <c r="F441" s="64"/>
      <c r="G441" s="64"/>
      <c r="H441" s="64"/>
      <c r="I441" s="64"/>
      <c r="J441" s="64"/>
    </row>
    <row r="442" spans="1:10" ht="15" x14ac:dyDescent="0.2">
      <c r="A442" s="64"/>
      <c r="B442" s="64"/>
      <c r="C442" s="64"/>
      <c r="D442" s="64"/>
      <c r="E442" s="64"/>
      <c r="F442" s="64"/>
      <c r="G442" s="64"/>
      <c r="H442" s="64"/>
      <c r="I442" s="64"/>
      <c r="J442" s="64"/>
    </row>
    <row r="443" spans="1:10" ht="15" x14ac:dyDescent="0.2">
      <c r="A443" s="64"/>
      <c r="B443" s="64"/>
      <c r="C443" s="64"/>
      <c r="D443" s="64"/>
      <c r="E443" s="64"/>
      <c r="F443" s="64"/>
      <c r="G443" s="64"/>
      <c r="H443" s="64"/>
      <c r="I443" s="64"/>
      <c r="J443" s="64"/>
    </row>
    <row r="444" spans="1:10" ht="15" x14ac:dyDescent="0.2">
      <c r="A444" s="64"/>
      <c r="B444" s="64"/>
      <c r="C444" s="64"/>
      <c r="D444" s="64"/>
      <c r="E444" s="64"/>
      <c r="F444" s="64"/>
      <c r="G444" s="64"/>
      <c r="H444" s="64"/>
      <c r="I444" s="64"/>
      <c r="J444" s="64"/>
    </row>
    <row r="445" spans="1:10" ht="15" x14ac:dyDescent="0.2">
      <c r="A445" s="64"/>
      <c r="B445" s="64"/>
      <c r="C445" s="64"/>
      <c r="D445" s="64"/>
      <c r="E445" s="64"/>
      <c r="F445" s="64"/>
      <c r="G445" s="64"/>
      <c r="H445" s="64"/>
      <c r="I445" s="64"/>
      <c r="J445" s="64"/>
    </row>
    <row r="446" spans="1:10" ht="15" x14ac:dyDescent="0.2">
      <c r="A446" s="64"/>
      <c r="B446" s="64"/>
      <c r="C446" s="64"/>
      <c r="D446" s="64"/>
      <c r="E446" s="64"/>
      <c r="F446" s="64"/>
      <c r="G446" s="64"/>
      <c r="H446" s="64"/>
      <c r="I446" s="64"/>
      <c r="J446" s="64"/>
    </row>
    <row r="447" spans="1:10" ht="15" x14ac:dyDescent="0.2">
      <c r="A447" s="64"/>
      <c r="B447" s="64"/>
      <c r="C447" s="64"/>
      <c r="D447" s="64"/>
      <c r="E447" s="64"/>
      <c r="F447" s="64"/>
      <c r="G447" s="64"/>
      <c r="H447" s="64"/>
      <c r="I447" s="64"/>
      <c r="J447" s="64"/>
    </row>
    <row r="448" spans="1:10" ht="15" x14ac:dyDescent="0.2">
      <c r="A448" s="64"/>
      <c r="B448" s="64"/>
      <c r="C448" s="64"/>
      <c r="D448" s="64"/>
      <c r="E448" s="64"/>
      <c r="F448" s="64"/>
      <c r="G448" s="64"/>
      <c r="H448" s="64"/>
      <c r="I448" s="64"/>
      <c r="J448" s="64"/>
    </row>
    <row r="449" spans="1:10" ht="15" x14ac:dyDescent="0.2">
      <c r="A449" s="64"/>
      <c r="B449" s="64"/>
      <c r="C449" s="64"/>
      <c r="D449" s="64"/>
      <c r="E449" s="64"/>
      <c r="F449" s="64"/>
      <c r="G449" s="64"/>
      <c r="H449" s="64"/>
      <c r="I449" s="64"/>
      <c r="J449" s="64"/>
    </row>
    <row r="450" spans="1:10" ht="15" x14ac:dyDescent="0.2">
      <c r="A450" s="64"/>
      <c r="B450" s="64"/>
      <c r="C450" s="64"/>
      <c r="D450" s="64"/>
      <c r="E450" s="64"/>
      <c r="F450" s="64"/>
      <c r="G450" s="64"/>
      <c r="H450" s="64"/>
      <c r="I450" s="64"/>
      <c r="J450" s="64"/>
    </row>
    <row r="451" spans="1:10" ht="15" x14ac:dyDescent="0.2">
      <c r="A451" s="64"/>
      <c r="B451" s="64"/>
      <c r="C451" s="64"/>
      <c r="D451" s="64"/>
      <c r="E451" s="64"/>
      <c r="F451" s="64"/>
      <c r="G451" s="64"/>
      <c r="H451" s="64"/>
      <c r="I451" s="64"/>
      <c r="J451" s="64"/>
    </row>
    <row r="452" spans="1:10" ht="15" x14ac:dyDescent="0.2">
      <c r="A452" s="64"/>
      <c r="B452" s="64"/>
      <c r="C452" s="64"/>
      <c r="D452" s="64"/>
      <c r="E452" s="64"/>
      <c r="F452" s="64"/>
      <c r="G452" s="64"/>
      <c r="H452" s="64"/>
      <c r="I452" s="64"/>
      <c r="J452" s="64"/>
    </row>
    <row r="453" spans="1:10" ht="15" x14ac:dyDescent="0.2">
      <c r="A453" s="64"/>
      <c r="B453" s="64"/>
      <c r="C453" s="64"/>
      <c r="D453" s="64"/>
      <c r="E453" s="64"/>
      <c r="F453" s="64"/>
      <c r="G453" s="64"/>
      <c r="H453" s="64"/>
      <c r="I453" s="64"/>
      <c r="J453" s="64"/>
    </row>
    <row r="454" spans="1:10" ht="15" x14ac:dyDescent="0.2">
      <c r="A454" s="64"/>
      <c r="B454" s="64"/>
      <c r="C454" s="64"/>
      <c r="D454" s="64"/>
      <c r="E454" s="64"/>
      <c r="F454" s="64"/>
      <c r="G454" s="64"/>
      <c r="H454" s="64"/>
      <c r="I454" s="64"/>
      <c r="J454" s="64"/>
    </row>
    <row r="455" spans="1:10" ht="15" x14ac:dyDescent="0.2">
      <c r="A455" s="64"/>
      <c r="B455" s="64"/>
      <c r="C455" s="64"/>
      <c r="D455" s="64"/>
      <c r="E455" s="64"/>
      <c r="F455" s="64"/>
      <c r="G455" s="64"/>
      <c r="H455" s="64"/>
      <c r="I455" s="64"/>
      <c r="J455" s="64"/>
    </row>
    <row r="456" spans="1:10" ht="15" x14ac:dyDescent="0.2">
      <c r="A456" s="64"/>
      <c r="B456" s="64"/>
      <c r="C456" s="64"/>
      <c r="D456" s="64"/>
      <c r="E456" s="64"/>
      <c r="F456" s="64"/>
      <c r="G456" s="64"/>
      <c r="H456" s="64"/>
      <c r="I456" s="64"/>
      <c r="J456" s="64"/>
    </row>
    <row r="457" spans="1:10" ht="15" x14ac:dyDescent="0.2">
      <c r="A457" s="64"/>
      <c r="B457" s="64"/>
      <c r="C457" s="64"/>
      <c r="D457" s="64"/>
      <c r="E457" s="64"/>
      <c r="F457" s="64"/>
      <c r="G457" s="64"/>
      <c r="H457" s="64"/>
      <c r="I457" s="64"/>
      <c r="J457" s="64"/>
    </row>
    <row r="458" spans="1:10" ht="15" x14ac:dyDescent="0.2">
      <c r="A458" s="64"/>
      <c r="B458" s="64"/>
      <c r="C458" s="64"/>
      <c r="D458" s="64"/>
      <c r="E458" s="64"/>
      <c r="F458" s="64"/>
      <c r="G458" s="64"/>
      <c r="H458" s="64"/>
      <c r="I458" s="64"/>
      <c r="J458" s="64"/>
    </row>
    <row r="459" spans="1:10" ht="15" x14ac:dyDescent="0.2">
      <c r="A459" s="64"/>
      <c r="B459" s="64"/>
      <c r="C459" s="64"/>
      <c r="D459" s="64"/>
      <c r="E459" s="64"/>
      <c r="F459" s="64"/>
      <c r="G459" s="64"/>
      <c r="H459" s="64"/>
      <c r="I459" s="64"/>
      <c r="J459" s="64"/>
    </row>
    <row r="460" spans="1:10" ht="15" x14ac:dyDescent="0.2">
      <c r="A460" s="64"/>
      <c r="B460" s="64"/>
      <c r="C460" s="64"/>
      <c r="D460" s="64"/>
      <c r="E460" s="64"/>
      <c r="F460" s="64"/>
      <c r="G460" s="64"/>
      <c r="H460" s="64"/>
      <c r="I460" s="64"/>
      <c r="J460" s="64"/>
    </row>
    <row r="461" spans="1:10" ht="15" x14ac:dyDescent="0.2">
      <c r="A461" s="64"/>
      <c r="B461" s="64"/>
      <c r="C461" s="64"/>
      <c r="D461" s="64"/>
      <c r="E461" s="64"/>
      <c r="F461" s="64"/>
      <c r="G461" s="64"/>
      <c r="H461" s="64"/>
      <c r="I461" s="64"/>
      <c r="J461" s="64"/>
    </row>
    <row r="462" spans="1:10" ht="15" x14ac:dyDescent="0.2">
      <c r="A462" s="64"/>
      <c r="B462" s="64"/>
      <c r="C462" s="64"/>
      <c r="D462" s="64"/>
      <c r="E462" s="64"/>
      <c r="F462" s="64"/>
      <c r="G462" s="64"/>
      <c r="H462" s="64"/>
      <c r="I462" s="64"/>
      <c r="J462" s="64"/>
    </row>
    <row r="463" spans="1:10" ht="15" x14ac:dyDescent="0.2">
      <c r="A463" s="64"/>
      <c r="B463" s="64"/>
      <c r="C463" s="64"/>
      <c r="D463" s="64"/>
      <c r="E463" s="64"/>
      <c r="F463" s="64"/>
      <c r="G463" s="64"/>
      <c r="H463" s="64"/>
      <c r="I463" s="64"/>
      <c r="J463" s="64"/>
    </row>
    <row r="464" spans="1:10" ht="15" x14ac:dyDescent="0.2">
      <c r="A464" s="64"/>
      <c r="B464" s="64"/>
      <c r="C464" s="64"/>
      <c r="D464" s="64"/>
      <c r="E464" s="64"/>
      <c r="F464" s="64"/>
      <c r="G464" s="64"/>
      <c r="H464" s="64"/>
      <c r="I464" s="64"/>
      <c r="J464" s="64"/>
    </row>
    <row r="465" spans="1:10" ht="15" x14ac:dyDescent="0.2">
      <c r="A465" s="64"/>
      <c r="B465" s="64"/>
      <c r="C465" s="64"/>
      <c r="D465" s="64"/>
      <c r="E465" s="64"/>
      <c r="F465" s="64"/>
      <c r="G465" s="64"/>
      <c r="H465" s="64"/>
      <c r="I465" s="64"/>
      <c r="J465" s="64"/>
    </row>
    <row r="466" spans="1:10" ht="15" x14ac:dyDescent="0.2">
      <c r="A466" s="64"/>
      <c r="B466" s="64"/>
      <c r="C466" s="64"/>
      <c r="D466" s="64"/>
      <c r="E466" s="64"/>
      <c r="F466" s="64"/>
      <c r="G466" s="64"/>
      <c r="H466" s="64"/>
      <c r="I466" s="64"/>
      <c r="J466" s="64"/>
    </row>
    <row r="467" spans="1:10" ht="15" x14ac:dyDescent="0.2">
      <c r="A467" s="64"/>
      <c r="B467" s="64"/>
      <c r="C467" s="64"/>
      <c r="D467" s="64"/>
      <c r="E467" s="64"/>
      <c r="F467" s="64"/>
      <c r="G467" s="64"/>
      <c r="H467" s="64"/>
      <c r="I467" s="64"/>
      <c r="J467" s="64"/>
    </row>
    <row r="468" spans="1:10" ht="15" x14ac:dyDescent="0.2">
      <c r="A468" s="64"/>
      <c r="B468" s="64"/>
      <c r="C468" s="64"/>
      <c r="D468" s="64"/>
      <c r="E468" s="64"/>
      <c r="F468" s="64"/>
      <c r="G468" s="64"/>
      <c r="H468" s="64"/>
      <c r="I468" s="64"/>
      <c r="J468" s="64"/>
    </row>
    <row r="469" spans="1:10" ht="15" x14ac:dyDescent="0.2">
      <c r="A469" s="64"/>
      <c r="B469" s="64"/>
      <c r="C469" s="64"/>
      <c r="D469" s="64"/>
      <c r="E469" s="64"/>
      <c r="F469" s="64"/>
      <c r="G469" s="64"/>
      <c r="H469" s="64"/>
      <c r="I469" s="64"/>
      <c r="J469" s="64"/>
    </row>
    <row r="470" spans="1:10" ht="15" x14ac:dyDescent="0.2">
      <c r="A470" s="64"/>
      <c r="B470" s="64"/>
      <c r="C470" s="64"/>
      <c r="D470" s="64"/>
      <c r="E470" s="64"/>
      <c r="F470" s="64"/>
      <c r="G470" s="64"/>
      <c r="H470" s="64"/>
      <c r="I470" s="64"/>
      <c r="J470" s="64"/>
    </row>
    <row r="471" spans="1:10" ht="15" x14ac:dyDescent="0.2">
      <c r="A471" s="64"/>
      <c r="B471" s="64"/>
      <c r="C471" s="64"/>
      <c r="D471" s="64"/>
      <c r="E471" s="64"/>
      <c r="F471" s="64"/>
      <c r="G471" s="64"/>
      <c r="H471" s="64"/>
      <c r="I471" s="64"/>
      <c r="J471" s="64"/>
    </row>
    <row r="472" spans="1:10" ht="15" x14ac:dyDescent="0.2">
      <c r="A472" s="64"/>
      <c r="B472" s="64"/>
      <c r="C472" s="64"/>
      <c r="D472" s="64"/>
      <c r="E472" s="64"/>
      <c r="F472" s="64"/>
      <c r="G472" s="64"/>
      <c r="H472" s="64"/>
      <c r="I472" s="64"/>
      <c r="J472" s="64"/>
    </row>
    <row r="473" spans="1:10" ht="15" x14ac:dyDescent="0.2">
      <c r="A473" s="64"/>
      <c r="B473" s="64"/>
      <c r="C473" s="64"/>
      <c r="D473" s="64"/>
      <c r="E473" s="64"/>
      <c r="F473" s="64"/>
      <c r="G473" s="64"/>
      <c r="H473" s="64"/>
      <c r="I473" s="64"/>
      <c r="J473" s="64"/>
    </row>
    <row r="474" spans="1:10" ht="15" x14ac:dyDescent="0.2">
      <c r="A474" s="64"/>
      <c r="B474" s="64"/>
      <c r="C474" s="64"/>
      <c r="D474" s="64"/>
      <c r="E474" s="64"/>
      <c r="F474" s="64"/>
      <c r="G474" s="64"/>
      <c r="H474" s="64"/>
      <c r="I474" s="64"/>
      <c r="J474" s="64"/>
    </row>
    <row r="475" spans="1:10" ht="15" x14ac:dyDescent="0.2">
      <c r="A475" s="64"/>
      <c r="B475" s="64"/>
      <c r="C475" s="64"/>
      <c r="D475" s="64"/>
      <c r="E475" s="64"/>
      <c r="F475" s="64"/>
      <c r="G475" s="64"/>
      <c r="H475" s="64"/>
      <c r="I475" s="64"/>
      <c r="J475" s="64"/>
    </row>
    <row r="476" spans="1:10" ht="15" x14ac:dyDescent="0.2">
      <c r="A476" s="64"/>
      <c r="B476" s="64"/>
      <c r="C476" s="64"/>
      <c r="D476" s="64"/>
      <c r="E476" s="64"/>
      <c r="F476" s="64"/>
      <c r="G476" s="64"/>
      <c r="H476" s="64"/>
      <c r="I476" s="64"/>
      <c r="J476" s="64"/>
    </row>
    <row r="477" spans="1:10" ht="15" x14ac:dyDescent="0.2">
      <c r="A477" s="64"/>
      <c r="B477" s="64"/>
      <c r="C477" s="64"/>
      <c r="D477" s="64"/>
      <c r="E477" s="64"/>
      <c r="F477" s="64"/>
      <c r="G477" s="64"/>
      <c r="H477" s="64"/>
      <c r="I477" s="64"/>
      <c r="J477" s="64"/>
    </row>
    <row r="478" spans="1:10" ht="15" x14ac:dyDescent="0.2">
      <c r="A478" s="64"/>
      <c r="B478" s="64"/>
      <c r="C478" s="64"/>
      <c r="D478" s="64"/>
      <c r="E478" s="64"/>
      <c r="F478" s="64"/>
      <c r="G478" s="64"/>
      <c r="H478" s="64"/>
      <c r="I478" s="64"/>
      <c r="J478" s="64"/>
    </row>
    <row r="479" spans="1:10" ht="15" x14ac:dyDescent="0.2">
      <c r="A479" s="64"/>
      <c r="B479" s="64"/>
      <c r="C479" s="64"/>
      <c r="D479" s="64"/>
      <c r="E479" s="64"/>
      <c r="F479" s="64"/>
      <c r="G479" s="64"/>
      <c r="H479" s="64"/>
      <c r="I479" s="64"/>
      <c r="J479" s="64"/>
    </row>
    <row r="480" spans="1:10" ht="15" x14ac:dyDescent="0.2">
      <c r="A480" s="64"/>
      <c r="B480" s="64"/>
      <c r="C480" s="64"/>
      <c r="D480" s="64"/>
      <c r="E480" s="64"/>
      <c r="F480" s="64"/>
      <c r="G480" s="64"/>
      <c r="H480" s="64"/>
      <c r="I480" s="64"/>
      <c r="J480" s="64"/>
    </row>
    <row r="481" spans="1:10" ht="15" x14ac:dyDescent="0.2">
      <c r="A481" s="64"/>
      <c r="B481" s="64"/>
      <c r="C481" s="64"/>
      <c r="D481" s="64"/>
      <c r="E481" s="64"/>
      <c r="F481" s="64"/>
      <c r="G481" s="64"/>
      <c r="H481" s="64"/>
      <c r="I481" s="64"/>
      <c r="J481" s="64"/>
    </row>
    <row r="482" spans="1:10" ht="15" x14ac:dyDescent="0.2">
      <c r="A482" s="64"/>
      <c r="B482" s="64"/>
      <c r="C482" s="64"/>
      <c r="D482" s="64"/>
      <c r="E482" s="64"/>
      <c r="F482" s="64"/>
      <c r="G482" s="64"/>
      <c r="H482" s="64"/>
      <c r="I482" s="64"/>
      <c r="J482" s="64"/>
    </row>
    <row r="483" spans="1:10" ht="15" x14ac:dyDescent="0.2">
      <c r="A483" s="64"/>
      <c r="B483" s="64"/>
      <c r="C483" s="64"/>
      <c r="D483" s="64"/>
      <c r="E483" s="64"/>
      <c r="F483" s="64"/>
      <c r="G483" s="64"/>
      <c r="H483" s="64"/>
      <c r="I483" s="64"/>
      <c r="J483" s="64"/>
    </row>
    <row r="484" spans="1:10" ht="15" x14ac:dyDescent="0.2">
      <c r="A484" s="64"/>
      <c r="B484" s="64"/>
      <c r="C484" s="64"/>
      <c r="D484" s="64"/>
      <c r="E484" s="64"/>
      <c r="F484" s="64"/>
      <c r="G484" s="64"/>
      <c r="H484" s="64"/>
      <c r="I484" s="64"/>
      <c r="J484" s="64"/>
    </row>
    <row r="485" spans="1:10" ht="15" x14ac:dyDescent="0.2">
      <c r="A485" s="64"/>
      <c r="B485" s="64"/>
      <c r="C485" s="64"/>
      <c r="D485" s="64"/>
      <c r="E485" s="64"/>
      <c r="F485" s="64"/>
      <c r="G485" s="64"/>
      <c r="H485" s="64"/>
      <c r="I485" s="64"/>
      <c r="J485" s="64"/>
    </row>
    <row r="486" spans="1:10" ht="15" x14ac:dyDescent="0.2">
      <c r="A486" s="64"/>
      <c r="B486" s="64"/>
      <c r="C486" s="64"/>
      <c r="D486" s="64"/>
      <c r="E486" s="64"/>
      <c r="F486" s="64"/>
      <c r="G486" s="64"/>
      <c r="H486" s="64"/>
      <c r="I486" s="64"/>
      <c r="J486" s="64"/>
    </row>
    <row r="487" spans="1:10" ht="15" x14ac:dyDescent="0.2">
      <c r="A487" s="64"/>
      <c r="B487" s="64"/>
      <c r="C487" s="64"/>
      <c r="D487" s="64"/>
      <c r="E487" s="64"/>
      <c r="F487" s="64"/>
      <c r="G487" s="64"/>
      <c r="H487" s="64"/>
      <c r="I487" s="64"/>
      <c r="J487" s="64"/>
    </row>
    <row r="488" spans="1:10" ht="15" x14ac:dyDescent="0.2">
      <c r="A488" s="64"/>
      <c r="B488" s="64"/>
      <c r="C488" s="64"/>
      <c r="D488" s="64"/>
      <c r="E488" s="64"/>
      <c r="F488" s="64"/>
      <c r="G488" s="64"/>
      <c r="H488" s="64"/>
      <c r="I488" s="64"/>
      <c r="J488" s="64"/>
    </row>
    <row r="489" spans="1:10" ht="15" x14ac:dyDescent="0.2">
      <c r="A489" s="64"/>
      <c r="B489" s="64"/>
      <c r="C489" s="64"/>
      <c r="D489" s="64"/>
      <c r="E489" s="64"/>
      <c r="F489" s="64"/>
      <c r="G489" s="64"/>
      <c r="H489" s="64"/>
      <c r="I489" s="64"/>
      <c r="J489" s="64"/>
    </row>
    <row r="490" spans="1:10" ht="15" x14ac:dyDescent="0.2">
      <c r="A490" s="64"/>
      <c r="B490" s="64"/>
      <c r="C490" s="64"/>
      <c r="D490" s="64"/>
      <c r="E490" s="64"/>
      <c r="F490" s="64"/>
      <c r="G490" s="64"/>
      <c r="H490" s="64"/>
      <c r="I490" s="64"/>
      <c r="J490" s="64"/>
    </row>
    <row r="491" spans="1:10" ht="15" x14ac:dyDescent="0.2">
      <c r="A491" s="64"/>
      <c r="B491" s="64"/>
      <c r="C491" s="64"/>
      <c r="D491" s="64"/>
      <c r="E491" s="64"/>
      <c r="F491" s="64"/>
      <c r="G491" s="64"/>
      <c r="H491" s="64"/>
      <c r="I491" s="64"/>
      <c r="J491" s="64"/>
    </row>
    <row r="492" spans="1:10" ht="15" x14ac:dyDescent="0.2">
      <c r="A492" s="64"/>
      <c r="B492" s="64"/>
      <c r="C492" s="64"/>
      <c r="D492" s="64"/>
      <c r="E492" s="64"/>
      <c r="F492" s="64"/>
      <c r="G492" s="64"/>
      <c r="H492" s="64"/>
      <c r="I492" s="64"/>
      <c r="J492" s="64"/>
    </row>
    <row r="493" spans="1:10" ht="15" x14ac:dyDescent="0.2">
      <c r="A493" s="64"/>
      <c r="B493" s="64"/>
      <c r="C493" s="64"/>
      <c r="D493" s="64"/>
      <c r="E493" s="64"/>
      <c r="F493" s="64"/>
      <c r="G493" s="64"/>
      <c r="H493" s="64"/>
      <c r="I493" s="64"/>
      <c r="J493" s="64"/>
    </row>
    <row r="494" spans="1:10" ht="15" x14ac:dyDescent="0.2">
      <c r="A494" s="64"/>
      <c r="B494" s="64"/>
      <c r="C494" s="64"/>
      <c r="D494" s="64"/>
      <c r="E494" s="64"/>
      <c r="F494" s="64"/>
      <c r="G494" s="64"/>
      <c r="H494" s="64"/>
      <c r="I494" s="64"/>
      <c r="J494" s="64"/>
    </row>
    <row r="495" spans="1:10" ht="15" x14ac:dyDescent="0.2">
      <c r="A495" s="64"/>
      <c r="B495" s="64"/>
      <c r="C495" s="64"/>
      <c r="D495" s="64"/>
      <c r="E495" s="64"/>
      <c r="F495" s="64"/>
      <c r="G495" s="64"/>
      <c r="H495" s="64"/>
      <c r="I495" s="64"/>
      <c r="J495" s="64"/>
    </row>
    <row r="496" spans="1:10" ht="15" x14ac:dyDescent="0.2">
      <c r="A496" s="64"/>
      <c r="B496" s="64"/>
      <c r="C496" s="64"/>
      <c r="D496" s="64"/>
      <c r="E496" s="64"/>
      <c r="F496" s="64"/>
      <c r="G496" s="64"/>
      <c r="H496" s="64"/>
      <c r="I496" s="64"/>
      <c r="J496" s="64"/>
    </row>
    <row r="497" spans="1:10" ht="15" x14ac:dyDescent="0.2">
      <c r="A497" s="64"/>
      <c r="B497" s="64"/>
      <c r="C497" s="64"/>
      <c r="D497" s="64"/>
      <c r="E497" s="64"/>
      <c r="F497" s="64"/>
      <c r="G497" s="64"/>
      <c r="H497" s="64"/>
      <c r="I497" s="64"/>
      <c r="J497" s="64"/>
    </row>
    <row r="498" spans="1:10" ht="15" x14ac:dyDescent="0.2">
      <c r="A498" s="64"/>
      <c r="B498" s="64"/>
      <c r="C498" s="64"/>
      <c r="D498" s="64"/>
      <c r="E498" s="64"/>
      <c r="F498" s="64"/>
      <c r="G498" s="64"/>
      <c r="H498" s="64"/>
      <c r="I498" s="64"/>
      <c r="J498" s="64"/>
    </row>
    <row r="499" spans="1:10" ht="15" x14ac:dyDescent="0.2">
      <c r="A499" s="64"/>
      <c r="B499" s="64"/>
      <c r="C499" s="64"/>
      <c r="D499" s="64"/>
      <c r="E499" s="64"/>
      <c r="F499" s="64"/>
      <c r="G499" s="64"/>
      <c r="H499" s="64"/>
      <c r="I499" s="64"/>
      <c r="J499" s="64"/>
    </row>
    <row r="500" spans="1:10" ht="15" x14ac:dyDescent="0.2">
      <c r="A500" s="64"/>
      <c r="B500" s="64"/>
      <c r="C500" s="64"/>
      <c r="D500" s="64"/>
      <c r="E500" s="64"/>
      <c r="F500" s="64"/>
      <c r="G500" s="64"/>
      <c r="H500" s="64"/>
      <c r="I500" s="64"/>
      <c r="J500" s="64"/>
    </row>
    <row r="501" spans="1:10" ht="15" x14ac:dyDescent="0.2">
      <c r="A501" s="64"/>
      <c r="B501" s="64"/>
      <c r="C501" s="64"/>
      <c r="D501" s="64"/>
      <c r="E501" s="64"/>
      <c r="F501" s="64"/>
      <c r="G501" s="64"/>
      <c r="H501" s="64"/>
      <c r="I501" s="64"/>
      <c r="J501" s="64"/>
    </row>
    <row r="502" spans="1:10" ht="15" x14ac:dyDescent="0.2">
      <c r="A502" s="64"/>
      <c r="B502" s="64"/>
      <c r="C502" s="64"/>
      <c r="D502" s="64"/>
      <c r="E502" s="64"/>
      <c r="F502" s="64"/>
      <c r="G502" s="64"/>
      <c r="H502" s="64"/>
      <c r="I502" s="64"/>
      <c r="J502" s="64"/>
    </row>
    <row r="503" spans="1:10" ht="15" x14ac:dyDescent="0.2">
      <c r="A503" s="64"/>
      <c r="B503" s="64"/>
      <c r="C503" s="64"/>
      <c r="D503" s="64"/>
      <c r="E503" s="64"/>
      <c r="F503" s="64"/>
      <c r="G503" s="64"/>
      <c r="H503" s="64"/>
      <c r="I503" s="64"/>
      <c r="J503" s="64"/>
    </row>
    <row r="504" spans="1:10" ht="15" x14ac:dyDescent="0.2">
      <c r="A504" s="64"/>
      <c r="B504" s="64"/>
      <c r="C504" s="64"/>
      <c r="D504" s="64"/>
      <c r="E504" s="64"/>
      <c r="F504" s="64"/>
      <c r="G504" s="64"/>
      <c r="H504" s="64"/>
      <c r="I504" s="64"/>
      <c r="J504" s="64"/>
    </row>
    <row r="505" spans="1:10" ht="15" x14ac:dyDescent="0.2">
      <c r="A505" s="64"/>
      <c r="B505" s="64"/>
      <c r="C505" s="64"/>
      <c r="D505" s="64"/>
      <c r="E505" s="64"/>
      <c r="F505" s="64"/>
      <c r="G505" s="64"/>
      <c r="H505" s="64"/>
      <c r="I505" s="64"/>
      <c r="J505" s="64"/>
    </row>
    <row r="506" spans="1:10" ht="15" x14ac:dyDescent="0.2">
      <c r="A506" s="64"/>
      <c r="B506" s="64"/>
      <c r="C506" s="64"/>
      <c r="D506" s="64"/>
      <c r="E506" s="64"/>
      <c r="F506" s="64"/>
      <c r="G506" s="64"/>
      <c r="H506" s="64"/>
      <c r="I506" s="64"/>
      <c r="J506" s="64"/>
    </row>
    <row r="507" spans="1:10" ht="15" x14ac:dyDescent="0.2">
      <c r="A507" s="64"/>
      <c r="B507" s="64"/>
      <c r="C507" s="64"/>
      <c r="D507" s="64"/>
      <c r="E507" s="64"/>
      <c r="F507" s="64"/>
      <c r="G507" s="64"/>
      <c r="H507" s="64"/>
      <c r="I507" s="64"/>
      <c r="J507" s="64"/>
    </row>
    <row r="508" spans="1:10" ht="15" x14ac:dyDescent="0.2">
      <c r="A508" s="64"/>
      <c r="B508" s="64"/>
      <c r="C508" s="64"/>
      <c r="D508" s="64"/>
      <c r="E508" s="64"/>
      <c r="F508" s="64"/>
      <c r="G508" s="64"/>
      <c r="H508" s="64"/>
      <c r="I508" s="64"/>
      <c r="J508" s="64"/>
    </row>
    <row r="509" spans="1:10" ht="15" x14ac:dyDescent="0.2">
      <c r="A509" s="64"/>
      <c r="B509" s="64"/>
      <c r="C509" s="64"/>
      <c r="D509" s="64"/>
      <c r="E509" s="64"/>
      <c r="F509" s="64"/>
      <c r="G509" s="64"/>
      <c r="H509" s="64"/>
      <c r="I509" s="64"/>
      <c r="J509" s="64"/>
    </row>
    <row r="510" spans="1:10" ht="15" x14ac:dyDescent="0.2">
      <c r="A510" s="64"/>
      <c r="B510" s="64"/>
      <c r="C510" s="64"/>
      <c r="D510" s="64"/>
      <c r="E510" s="64"/>
      <c r="F510" s="64"/>
      <c r="G510" s="64"/>
      <c r="H510" s="64"/>
      <c r="I510" s="64"/>
      <c r="J510" s="64"/>
    </row>
    <row r="511" spans="1:10" ht="15" x14ac:dyDescent="0.2">
      <c r="A511" s="64"/>
      <c r="B511" s="64"/>
      <c r="C511" s="64"/>
      <c r="D511" s="64"/>
      <c r="E511" s="64"/>
      <c r="F511" s="64"/>
      <c r="G511" s="64"/>
      <c r="H511" s="64"/>
      <c r="I511" s="64"/>
      <c r="J511" s="64"/>
    </row>
    <row r="512" spans="1:10" ht="15" x14ac:dyDescent="0.2">
      <c r="A512" s="64"/>
      <c r="B512" s="64"/>
      <c r="C512" s="64"/>
      <c r="D512" s="64"/>
      <c r="E512" s="64"/>
      <c r="F512" s="64"/>
      <c r="G512" s="64"/>
      <c r="H512" s="64"/>
      <c r="I512" s="64"/>
      <c r="J512" s="64"/>
    </row>
    <row r="513" spans="1:10" ht="15" x14ac:dyDescent="0.2">
      <c r="A513" s="64"/>
      <c r="B513" s="64"/>
      <c r="C513" s="64"/>
      <c r="D513" s="64"/>
      <c r="E513" s="64"/>
      <c r="F513" s="64"/>
      <c r="G513" s="64"/>
      <c r="H513" s="64"/>
      <c r="I513" s="64"/>
      <c r="J513" s="64"/>
    </row>
    <row r="514" spans="1:10" ht="15" x14ac:dyDescent="0.2">
      <c r="A514" s="64"/>
      <c r="B514" s="64"/>
      <c r="C514" s="64"/>
      <c r="D514" s="64"/>
      <c r="E514" s="64"/>
      <c r="F514" s="64"/>
      <c r="G514" s="64"/>
      <c r="H514" s="64"/>
      <c r="I514" s="64"/>
      <c r="J514" s="64"/>
    </row>
    <row r="515" spans="1:10" ht="15" x14ac:dyDescent="0.2">
      <c r="A515" s="64"/>
      <c r="B515" s="64"/>
      <c r="C515" s="64"/>
      <c r="D515" s="64"/>
      <c r="E515" s="64"/>
      <c r="F515" s="64"/>
      <c r="G515" s="64"/>
      <c r="H515" s="64"/>
      <c r="I515" s="64"/>
      <c r="J515" s="64"/>
    </row>
    <row r="516" spans="1:10" ht="15" x14ac:dyDescent="0.2">
      <c r="A516" s="64"/>
      <c r="B516" s="64"/>
      <c r="C516" s="64"/>
      <c r="D516" s="64"/>
      <c r="E516" s="64"/>
      <c r="F516" s="64"/>
      <c r="G516" s="64"/>
      <c r="H516" s="64"/>
      <c r="I516" s="64"/>
      <c r="J516" s="64"/>
    </row>
    <row r="517" spans="1:10" ht="15" x14ac:dyDescent="0.2">
      <c r="A517" s="64"/>
      <c r="B517" s="64"/>
      <c r="C517" s="64"/>
      <c r="D517" s="64"/>
      <c r="E517" s="64"/>
      <c r="F517" s="64"/>
      <c r="G517" s="64"/>
      <c r="H517" s="64"/>
      <c r="I517" s="64"/>
      <c r="J517" s="64"/>
    </row>
    <row r="518" spans="1:10" ht="15" x14ac:dyDescent="0.2">
      <c r="A518" s="64"/>
      <c r="B518" s="64"/>
      <c r="C518" s="64"/>
      <c r="D518" s="64"/>
      <c r="E518" s="64"/>
      <c r="F518" s="64"/>
      <c r="G518" s="64"/>
      <c r="H518" s="64"/>
      <c r="I518" s="64"/>
      <c r="J518" s="64"/>
    </row>
    <row r="519" spans="1:10" ht="15" x14ac:dyDescent="0.2">
      <c r="A519" s="64"/>
      <c r="B519" s="64"/>
      <c r="C519" s="64"/>
      <c r="D519" s="64"/>
      <c r="E519" s="64"/>
      <c r="F519" s="64"/>
      <c r="G519" s="64"/>
      <c r="H519" s="64"/>
      <c r="I519" s="64"/>
      <c r="J519" s="64"/>
    </row>
    <row r="520" spans="1:10" ht="15" x14ac:dyDescent="0.2">
      <c r="A520" s="64"/>
      <c r="B520" s="64"/>
      <c r="C520" s="64"/>
      <c r="D520" s="64"/>
      <c r="E520" s="64"/>
      <c r="F520" s="64"/>
      <c r="G520" s="64"/>
      <c r="H520" s="64"/>
      <c r="I520" s="64"/>
      <c r="J520" s="64"/>
    </row>
    <row r="521" spans="1:10" ht="15" x14ac:dyDescent="0.2">
      <c r="A521" s="64"/>
      <c r="B521" s="64"/>
      <c r="C521" s="64"/>
      <c r="D521" s="64"/>
      <c r="E521" s="64"/>
      <c r="F521" s="64"/>
      <c r="G521" s="64"/>
      <c r="H521" s="64"/>
      <c r="I521" s="64"/>
      <c r="J521" s="64"/>
    </row>
    <row r="522" spans="1:10" ht="15" x14ac:dyDescent="0.2">
      <c r="A522" s="64"/>
      <c r="B522" s="64"/>
      <c r="C522" s="64"/>
      <c r="D522" s="64"/>
      <c r="E522" s="64"/>
      <c r="F522" s="64"/>
      <c r="G522" s="64"/>
      <c r="H522" s="64"/>
      <c r="I522" s="64"/>
      <c r="J522" s="64"/>
    </row>
    <row r="523" spans="1:10" ht="15" x14ac:dyDescent="0.2">
      <c r="A523" s="64"/>
      <c r="B523" s="64"/>
      <c r="C523" s="64"/>
      <c r="D523" s="64"/>
      <c r="E523" s="64"/>
      <c r="F523" s="64"/>
      <c r="G523" s="64"/>
      <c r="H523" s="64"/>
      <c r="I523" s="64"/>
      <c r="J523" s="64"/>
    </row>
    <row r="524" spans="1:10" ht="15" x14ac:dyDescent="0.2">
      <c r="A524" s="64"/>
      <c r="B524" s="64"/>
      <c r="C524" s="64"/>
      <c r="D524" s="64"/>
      <c r="E524" s="64"/>
      <c r="F524" s="64"/>
      <c r="G524" s="64"/>
      <c r="H524" s="64"/>
      <c r="I524" s="64"/>
      <c r="J524" s="64"/>
    </row>
    <row r="525" spans="1:10" ht="15" x14ac:dyDescent="0.2">
      <c r="A525" s="64"/>
      <c r="B525" s="64"/>
      <c r="C525" s="64"/>
      <c r="D525" s="64"/>
      <c r="E525" s="64"/>
      <c r="F525" s="64"/>
      <c r="G525" s="64"/>
      <c r="H525" s="64"/>
      <c r="I525" s="64"/>
      <c r="J525" s="64"/>
    </row>
    <row r="526" spans="1:10" ht="15" x14ac:dyDescent="0.2">
      <c r="A526" s="64"/>
      <c r="B526" s="64"/>
      <c r="C526" s="64"/>
      <c r="D526" s="64"/>
      <c r="E526" s="64"/>
      <c r="F526" s="64"/>
      <c r="G526" s="64"/>
      <c r="H526" s="64"/>
      <c r="I526" s="64"/>
      <c r="J526" s="64"/>
    </row>
    <row r="527" spans="1:10" ht="15" x14ac:dyDescent="0.2">
      <c r="A527" s="64"/>
      <c r="B527" s="64"/>
      <c r="C527" s="64"/>
      <c r="D527" s="64"/>
      <c r="E527" s="64"/>
      <c r="F527" s="64"/>
      <c r="G527" s="64"/>
      <c r="H527" s="64"/>
      <c r="I527" s="64"/>
      <c r="J527" s="64"/>
    </row>
    <row r="528" spans="1:10" ht="15" x14ac:dyDescent="0.2">
      <c r="A528" s="64"/>
      <c r="B528" s="64"/>
      <c r="C528" s="64"/>
      <c r="D528" s="64"/>
      <c r="E528" s="64"/>
      <c r="F528" s="64"/>
      <c r="G528" s="64"/>
      <c r="H528" s="64"/>
      <c r="I528" s="64"/>
      <c r="J528" s="64"/>
    </row>
    <row r="529" spans="1:10" ht="15" x14ac:dyDescent="0.2">
      <c r="A529" s="64"/>
      <c r="B529" s="64"/>
      <c r="C529" s="64"/>
      <c r="D529" s="64"/>
      <c r="E529" s="64"/>
      <c r="F529" s="64"/>
      <c r="G529" s="64"/>
      <c r="H529" s="64"/>
      <c r="I529" s="64"/>
      <c r="J529" s="64"/>
    </row>
    <row r="530" spans="1:10" ht="15" x14ac:dyDescent="0.2">
      <c r="A530" s="64"/>
      <c r="B530" s="64"/>
      <c r="C530" s="64"/>
      <c r="D530" s="64"/>
      <c r="E530" s="64"/>
      <c r="F530" s="64"/>
      <c r="G530" s="64"/>
      <c r="H530" s="64"/>
      <c r="I530" s="64"/>
      <c r="J530" s="64"/>
    </row>
    <row r="531" spans="1:10" ht="15" x14ac:dyDescent="0.2">
      <c r="A531" s="64"/>
      <c r="B531" s="64"/>
      <c r="C531" s="64"/>
      <c r="D531" s="64"/>
      <c r="E531" s="64"/>
      <c r="F531" s="64"/>
      <c r="G531" s="64"/>
      <c r="H531" s="64"/>
      <c r="I531" s="64"/>
      <c r="J531" s="64"/>
    </row>
    <row r="532" spans="1:10" ht="15" x14ac:dyDescent="0.2">
      <c r="A532" s="64"/>
      <c r="B532" s="64"/>
      <c r="C532" s="64"/>
      <c r="D532" s="64"/>
      <c r="E532" s="64"/>
      <c r="F532" s="64"/>
      <c r="G532" s="64"/>
      <c r="H532" s="64"/>
      <c r="I532" s="64"/>
      <c r="J532" s="64"/>
    </row>
    <row r="533" spans="1:10" ht="15" x14ac:dyDescent="0.2">
      <c r="A533" s="64"/>
      <c r="B533" s="64"/>
      <c r="C533" s="64"/>
      <c r="D533" s="64"/>
      <c r="E533" s="64"/>
      <c r="F533" s="64"/>
      <c r="G533" s="64"/>
      <c r="H533" s="64"/>
      <c r="I533" s="64"/>
      <c r="J533" s="64"/>
    </row>
    <row r="534" spans="1:10" ht="15" x14ac:dyDescent="0.2">
      <c r="A534" s="64"/>
      <c r="B534" s="64"/>
      <c r="C534" s="64"/>
      <c r="D534" s="64"/>
      <c r="E534" s="64"/>
      <c r="F534" s="64"/>
      <c r="G534" s="64"/>
      <c r="H534" s="64"/>
      <c r="I534" s="64"/>
      <c r="J534" s="64"/>
    </row>
    <row r="535" spans="1:10" ht="15" x14ac:dyDescent="0.2">
      <c r="A535" s="64"/>
      <c r="B535" s="64"/>
      <c r="C535" s="64"/>
      <c r="D535" s="64"/>
      <c r="E535" s="64"/>
      <c r="F535" s="64"/>
      <c r="G535" s="64"/>
      <c r="H535" s="64"/>
      <c r="I535" s="64"/>
      <c r="J535" s="64"/>
    </row>
    <row r="536" spans="1:10" ht="15" x14ac:dyDescent="0.2">
      <c r="A536" s="64"/>
      <c r="B536" s="64"/>
      <c r="C536" s="64"/>
      <c r="D536" s="64"/>
      <c r="E536" s="64"/>
      <c r="F536" s="64"/>
      <c r="G536" s="64"/>
      <c r="H536" s="64"/>
      <c r="I536" s="64"/>
      <c r="J536" s="64"/>
    </row>
    <row r="537" spans="1:10" ht="15" x14ac:dyDescent="0.2">
      <c r="A537" s="64"/>
      <c r="B537" s="64"/>
      <c r="C537" s="64"/>
      <c r="D537" s="64"/>
      <c r="E537" s="64"/>
      <c r="F537" s="64"/>
      <c r="G537" s="64"/>
      <c r="H537" s="64"/>
      <c r="I537" s="64"/>
      <c r="J537" s="64"/>
    </row>
    <row r="538" spans="1:10" ht="15" x14ac:dyDescent="0.2">
      <c r="A538" s="64"/>
      <c r="B538" s="64"/>
      <c r="C538" s="64"/>
      <c r="D538" s="64"/>
      <c r="E538" s="64"/>
      <c r="F538" s="64"/>
      <c r="G538" s="64"/>
      <c r="H538" s="64"/>
      <c r="I538" s="64"/>
      <c r="J538" s="64"/>
    </row>
    <row r="539" spans="1:10" ht="15" x14ac:dyDescent="0.2">
      <c r="A539" s="64"/>
      <c r="B539" s="64"/>
      <c r="C539" s="64"/>
      <c r="D539" s="64"/>
      <c r="E539" s="64"/>
      <c r="F539" s="64"/>
      <c r="G539" s="64"/>
      <c r="H539" s="64"/>
      <c r="I539" s="64"/>
      <c r="J539" s="64"/>
    </row>
    <row r="540" spans="1:10" ht="15" x14ac:dyDescent="0.2">
      <c r="A540" s="64"/>
      <c r="B540" s="64"/>
      <c r="C540" s="64"/>
      <c r="D540" s="64"/>
      <c r="E540" s="64"/>
      <c r="F540" s="64"/>
      <c r="G540" s="64"/>
      <c r="H540" s="64"/>
      <c r="I540" s="64"/>
      <c r="J540" s="64"/>
    </row>
    <row r="541" spans="1:10" ht="15" x14ac:dyDescent="0.2">
      <c r="A541" s="64"/>
      <c r="B541" s="64"/>
      <c r="C541" s="64"/>
      <c r="D541" s="64"/>
      <c r="E541" s="64"/>
      <c r="F541" s="64"/>
      <c r="G541" s="64"/>
      <c r="H541" s="64"/>
      <c r="I541" s="64"/>
      <c r="J541" s="64"/>
    </row>
    <row r="542" spans="1:10" ht="15" x14ac:dyDescent="0.2">
      <c r="A542" s="64"/>
      <c r="B542" s="64"/>
      <c r="C542" s="64"/>
      <c r="D542" s="64"/>
      <c r="E542" s="64"/>
      <c r="F542" s="64"/>
      <c r="G542" s="64"/>
      <c r="H542" s="64"/>
      <c r="I542" s="64"/>
      <c r="J542" s="64"/>
    </row>
    <row r="543" spans="1:10" ht="15" x14ac:dyDescent="0.2">
      <c r="A543" s="64"/>
      <c r="B543" s="64"/>
      <c r="C543" s="64"/>
      <c r="D543" s="64"/>
      <c r="E543" s="64"/>
      <c r="F543" s="64"/>
      <c r="G543" s="64"/>
      <c r="H543" s="64"/>
      <c r="I543" s="64"/>
      <c r="J543" s="64"/>
    </row>
    <row r="544" spans="1:10" ht="15" x14ac:dyDescent="0.2">
      <c r="A544" s="64"/>
      <c r="B544" s="64"/>
      <c r="C544" s="64"/>
      <c r="D544" s="64"/>
      <c r="E544" s="64"/>
      <c r="F544" s="64"/>
      <c r="G544" s="64"/>
      <c r="H544" s="64"/>
      <c r="I544" s="64"/>
      <c r="J544" s="64"/>
    </row>
    <row r="545" spans="1:10" ht="15" x14ac:dyDescent="0.2">
      <c r="A545" s="64"/>
      <c r="B545" s="64"/>
      <c r="C545" s="64"/>
      <c r="D545" s="64"/>
      <c r="E545" s="64"/>
      <c r="F545" s="64"/>
      <c r="G545" s="64"/>
      <c r="H545" s="64"/>
      <c r="I545" s="64"/>
      <c r="J545" s="64"/>
    </row>
    <row r="546" spans="1:10" ht="15" x14ac:dyDescent="0.2">
      <c r="A546" s="64"/>
      <c r="B546" s="64"/>
      <c r="C546" s="64"/>
      <c r="D546" s="64"/>
      <c r="E546" s="64"/>
      <c r="F546" s="64"/>
      <c r="G546" s="64"/>
      <c r="H546" s="64"/>
      <c r="I546" s="64"/>
      <c r="J546" s="64"/>
    </row>
    <row r="547" spans="1:10" ht="15" x14ac:dyDescent="0.2">
      <c r="A547" s="64"/>
      <c r="B547" s="64"/>
      <c r="C547" s="64"/>
      <c r="D547" s="64"/>
      <c r="E547" s="64"/>
      <c r="F547" s="64"/>
      <c r="G547" s="64"/>
      <c r="H547" s="64"/>
      <c r="I547" s="64"/>
      <c r="J547" s="64"/>
    </row>
    <row r="548" spans="1:10" ht="15" x14ac:dyDescent="0.2">
      <c r="A548" s="64"/>
      <c r="B548" s="64"/>
      <c r="C548" s="64"/>
      <c r="D548" s="64"/>
      <c r="E548" s="64"/>
      <c r="F548" s="64"/>
      <c r="G548" s="64"/>
      <c r="H548" s="64"/>
      <c r="I548" s="64"/>
      <c r="J548" s="64"/>
    </row>
    <row r="549" spans="1:10" ht="15" x14ac:dyDescent="0.2">
      <c r="A549" s="64"/>
      <c r="B549" s="64"/>
      <c r="C549" s="64"/>
      <c r="D549" s="64"/>
      <c r="E549" s="64"/>
      <c r="F549" s="64"/>
      <c r="G549" s="64"/>
      <c r="H549" s="64"/>
      <c r="I549" s="64"/>
      <c r="J549" s="64"/>
    </row>
    <row r="550" spans="1:10" ht="15" x14ac:dyDescent="0.2">
      <c r="A550" s="64"/>
      <c r="B550" s="64"/>
      <c r="C550" s="64"/>
      <c r="D550" s="64"/>
      <c r="E550" s="64"/>
      <c r="F550" s="64"/>
      <c r="G550" s="64"/>
      <c r="H550" s="64"/>
      <c r="I550" s="64"/>
      <c r="J550" s="64"/>
    </row>
    <row r="551" spans="1:10" ht="15" x14ac:dyDescent="0.2">
      <c r="A551" s="64"/>
      <c r="B551" s="64"/>
      <c r="C551" s="64"/>
      <c r="D551" s="64"/>
      <c r="E551" s="64"/>
      <c r="F551" s="64"/>
      <c r="G551" s="64"/>
      <c r="H551" s="64"/>
      <c r="I551" s="64"/>
      <c r="J551" s="64"/>
    </row>
    <row r="552" spans="1:10" ht="15" x14ac:dyDescent="0.2">
      <c r="A552" s="64"/>
      <c r="B552" s="64"/>
      <c r="C552" s="64"/>
      <c r="D552" s="64"/>
      <c r="E552" s="64"/>
      <c r="F552" s="64"/>
      <c r="G552" s="64"/>
      <c r="H552" s="64"/>
      <c r="I552" s="64"/>
      <c r="J552" s="64"/>
    </row>
    <row r="553" spans="1:10" ht="15" x14ac:dyDescent="0.2">
      <c r="A553" s="64"/>
      <c r="B553" s="64"/>
      <c r="C553" s="64"/>
      <c r="D553" s="64"/>
      <c r="E553" s="64"/>
      <c r="F553" s="64"/>
      <c r="G553" s="64"/>
      <c r="H553" s="64"/>
      <c r="I553" s="64"/>
      <c r="J553" s="64"/>
    </row>
    <row r="554" spans="1:10" ht="15" x14ac:dyDescent="0.2">
      <c r="A554" s="64"/>
      <c r="B554" s="64"/>
      <c r="C554" s="64"/>
      <c r="D554" s="64"/>
      <c r="E554" s="64"/>
      <c r="F554" s="64"/>
      <c r="G554" s="64"/>
      <c r="H554" s="64"/>
      <c r="I554" s="64"/>
      <c r="J554" s="64"/>
    </row>
    <row r="555" spans="1:10" ht="15" x14ac:dyDescent="0.2">
      <c r="A555" s="64"/>
      <c r="B555" s="64"/>
      <c r="C555" s="64"/>
      <c r="D555" s="64"/>
      <c r="E555" s="64"/>
      <c r="F555" s="64"/>
      <c r="G555" s="64"/>
      <c r="H555" s="64"/>
      <c r="I555" s="64"/>
      <c r="J555" s="64"/>
    </row>
    <row r="556" spans="1:10" ht="15" x14ac:dyDescent="0.2">
      <c r="A556" s="64"/>
      <c r="B556" s="64"/>
      <c r="C556" s="64"/>
      <c r="D556" s="64"/>
      <c r="E556" s="64"/>
      <c r="F556" s="64"/>
      <c r="G556" s="64"/>
      <c r="H556" s="64"/>
      <c r="I556" s="64"/>
      <c r="J556" s="64"/>
    </row>
    <row r="557" spans="1:10" ht="15" x14ac:dyDescent="0.2">
      <c r="A557" s="64"/>
      <c r="B557" s="64"/>
      <c r="C557" s="64"/>
      <c r="D557" s="64"/>
      <c r="E557" s="64"/>
      <c r="F557" s="64"/>
      <c r="G557" s="64"/>
      <c r="H557" s="64"/>
      <c r="I557" s="64"/>
      <c r="J557" s="64"/>
    </row>
    <row r="558" spans="1:10" ht="15" x14ac:dyDescent="0.2">
      <c r="A558" s="64"/>
      <c r="B558" s="64"/>
      <c r="C558" s="64"/>
      <c r="D558" s="64"/>
      <c r="E558" s="64"/>
      <c r="F558" s="64"/>
      <c r="G558" s="64"/>
      <c r="H558" s="64"/>
      <c r="I558" s="64"/>
      <c r="J558" s="64"/>
    </row>
    <row r="559" spans="1:10" ht="15" x14ac:dyDescent="0.2">
      <c r="A559" s="64"/>
      <c r="B559" s="64"/>
      <c r="C559" s="64"/>
      <c r="D559" s="64"/>
      <c r="E559" s="64"/>
      <c r="F559" s="64"/>
      <c r="G559" s="64"/>
      <c r="H559" s="64"/>
      <c r="I559" s="64"/>
      <c r="J559" s="64"/>
    </row>
    <row r="560" spans="1:10" ht="15" x14ac:dyDescent="0.2">
      <c r="A560" s="64"/>
      <c r="B560" s="64"/>
      <c r="C560" s="64"/>
      <c r="D560" s="64"/>
      <c r="E560" s="64"/>
      <c r="F560" s="64"/>
      <c r="G560" s="64"/>
      <c r="H560" s="64"/>
      <c r="I560" s="64"/>
      <c r="J560" s="64"/>
    </row>
    <row r="561" spans="1:10" ht="15" x14ac:dyDescent="0.2">
      <c r="A561" s="64"/>
      <c r="B561" s="64"/>
      <c r="C561" s="64"/>
      <c r="D561" s="64"/>
      <c r="E561" s="64"/>
      <c r="F561" s="64"/>
      <c r="G561" s="64"/>
      <c r="H561" s="64"/>
      <c r="I561" s="64"/>
      <c r="J561" s="64"/>
    </row>
    <row r="562" spans="1:10" ht="15" x14ac:dyDescent="0.2">
      <c r="A562" s="64"/>
      <c r="B562" s="64"/>
      <c r="C562" s="64"/>
      <c r="D562" s="64"/>
      <c r="E562" s="64"/>
      <c r="F562" s="64"/>
      <c r="G562" s="64"/>
      <c r="H562" s="64"/>
      <c r="I562" s="64"/>
      <c r="J562" s="64"/>
    </row>
    <row r="563" spans="1:10" ht="15" x14ac:dyDescent="0.2">
      <c r="A563" s="64"/>
      <c r="B563" s="64"/>
      <c r="C563" s="64"/>
      <c r="D563" s="64"/>
      <c r="E563" s="64"/>
      <c r="F563" s="64"/>
      <c r="G563" s="64"/>
      <c r="H563" s="64"/>
      <c r="I563" s="64"/>
      <c r="J563" s="64"/>
    </row>
    <row r="564" spans="1:10" ht="15" x14ac:dyDescent="0.2">
      <c r="A564" s="64"/>
      <c r="B564" s="64"/>
      <c r="C564" s="64"/>
      <c r="D564" s="64"/>
      <c r="E564" s="64"/>
      <c r="F564" s="64"/>
      <c r="G564" s="64"/>
      <c r="H564" s="64"/>
      <c r="I564" s="64"/>
      <c r="J564" s="64"/>
    </row>
    <row r="565" spans="1:10" ht="15" x14ac:dyDescent="0.2">
      <c r="A565" s="64"/>
      <c r="B565" s="64"/>
      <c r="C565" s="64"/>
      <c r="D565" s="64"/>
      <c r="E565" s="64"/>
      <c r="F565" s="64"/>
      <c r="G565" s="64"/>
      <c r="H565" s="64"/>
      <c r="I565" s="64"/>
      <c r="J565" s="64"/>
    </row>
    <row r="566" spans="1:10" ht="15" x14ac:dyDescent="0.2">
      <c r="A566" s="64"/>
      <c r="B566" s="64"/>
      <c r="C566" s="64"/>
      <c r="D566" s="64"/>
      <c r="E566" s="64"/>
      <c r="F566" s="64"/>
      <c r="G566" s="64"/>
      <c r="H566" s="64"/>
      <c r="I566" s="64"/>
      <c r="J566" s="64"/>
    </row>
    <row r="567" spans="1:10" ht="15" x14ac:dyDescent="0.2">
      <c r="A567" s="64"/>
      <c r="B567" s="64"/>
      <c r="C567" s="64"/>
      <c r="D567" s="64"/>
      <c r="E567" s="64"/>
      <c r="F567" s="64"/>
      <c r="G567" s="64"/>
      <c r="H567" s="64"/>
      <c r="I567" s="64"/>
      <c r="J567" s="64"/>
    </row>
    <row r="568" spans="1:10" ht="15" x14ac:dyDescent="0.2">
      <c r="A568" s="64"/>
      <c r="B568" s="64"/>
      <c r="C568" s="64"/>
      <c r="D568" s="64"/>
      <c r="E568" s="64"/>
      <c r="F568" s="64"/>
      <c r="G568" s="64"/>
      <c r="H568" s="64"/>
      <c r="I568" s="64"/>
      <c r="J568" s="64"/>
    </row>
    <row r="569" spans="1:10" ht="15" x14ac:dyDescent="0.2">
      <c r="A569" s="64"/>
      <c r="B569" s="64"/>
      <c r="C569" s="64"/>
      <c r="D569" s="64"/>
      <c r="E569" s="64"/>
      <c r="F569" s="64"/>
      <c r="G569" s="64"/>
      <c r="H569" s="64"/>
      <c r="I569" s="64"/>
      <c r="J569" s="64"/>
    </row>
    <row r="570" spans="1:10" ht="15" x14ac:dyDescent="0.2">
      <c r="A570" s="64"/>
      <c r="B570" s="64"/>
      <c r="C570" s="64"/>
      <c r="D570" s="64"/>
      <c r="E570" s="64"/>
      <c r="F570" s="64"/>
      <c r="G570" s="64"/>
      <c r="H570" s="64"/>
      <c r="I570" s="64"/>
      <c r="J570" s="64"/>
    </row>
    <row r="571" spans="1:10" ht="15" x14ac:dyDescent="0.2">
      <c r="A571" s="64"/>
      <c r="B571" s="64"/>
      <c r="C571" s="64"/>
      <c r="D571" s="64"/>
      <c r="E571" s="64"/>
      <c r="F571" s="64"/>
      <c r="G571" s="64"/>
      <c r="H571" s="64"/>
      <c r="I571" s="64"/>
      <c r="J571" s="64"/>
    </row>
    <row r="572" spans="1:10" ht="15" x14ac:dyDescent="0.2">
      <c r="A572" s="64"/>
      <c r="B572" s="64"/>
      <c r="C572" s="64"/>
      <c r="D572" s="64"/>
      <c r="E572" s="64"/>
      <c r="F572" s="64"/>
      <c r="G572" s="64"/>
      <c r="H572" s="64"/>
      <c r="I572" s="64"/>
      <c r="J572" s="64"/>
    </row>
    <row r="573" spans="1:10" ht="15" x14ac:dyDescent="0.2">
      <c r="A573" s="64"/>
      <c r="B573" s="64"/>
      <c r="C573" s="64"/>
      <c r="D573" s="64"/>
      <c r="E573" s="64"/>
      <c r="F573" s="64"/>
      <c r="G573" s="64"/>
      <c r="H573" s="64"/>
      <c r="I573" s="64"/>
      <c r="J573" s="64"/>
    </row>
    <row r="574" spans="1:10" ht="15" x14ac:dyDescent="0.2">
      <c r="A574" s="64"/>
      <c r="B574" s="64"/>
      <c r="C574" s="64"/>
      <c r="D574" s="64"/>
      <c r="E574" s="64"/>
      <c r="F574" s="64"/>
      <c r="G574" s="64"/>
      <c r="H574" s="64"/>
      <c r="I574" s="64"/>
      <c r="J574" s="64"/>
    </row>
    <row r="575" spans="1:10" ht="15" x14ac:dyDescent="0.2">
      <c r="A575" s="64"/>
      <c r="B575" s="64"/>
      <c r="C575" s="64"/>
      <c r="D575" s="64"/>
      <c r="E575" s="64"/>
      <c r="F575" s="64"/>
      <c r="G575" s="64"/>
      <c r="H575" s="64"/>
      <c r="I575" s="64"/>
      <c r="J575" s="64"/>
    </row>
    <row r="576" spans="1:10" ht="15" x14ac:dyDescent="0.2">
      <c r="A576" s="64"/>
      <c r="B576" s="64"/>
      <c r="C576" s="64"/>
      <c r="D576" s="64"/>
      <c r="E576" s="64"/>
      <c r="F576" s="64"/>
      <c r="G576" s="64"/>
      <c r="H576" s="64"/>
      <c r="I576" s="64"/>
      <c r="J576" s="64"/>
    </row>
    <row r="577" spans="1:10" ht="15" x14ac:dyDescent="0.2">
      <c r="A577" s="64"/>
      <c r="B577" s="64"/>
      <c r="C577" s="64"/>
      <c r="D577" s="64"/>
      <c r="E577" s="64"/>
      <c r="F577" s="64"/>
      <c r="G577" s="64"/>
      <c r="H577" s="64"/>
      <c r="I577" s="64"/>
      <c r="J577" s="64"/>
    </row>
    <row r="578" spans="1:10" ht="15" x14ac:dyDescent="0.2">
      <c r="A578" s="64"/>
      <c r="B578" s="64"/>
      <c r="C578" s="64"/>
      <c r="D578" s="64"/>
      <c r="E578" s="64"/>
      <c r="F578" s="64"/>
      <c r="G578" s="64"/>
      <c r="H578" s="64"/>
      <c r="I578" s="64"/>
      <c r="J578" s="64"/>
    </row>
    <row r="579" spans="1:10" ht="15" x14ac:dyDescent="0.2">
      <c r="A579" s="64"/>
      <c r="B579" s="64"/>
      <c r="C579" s="64"/>
      <c r="D579" s="64"/>
      <c r="E579" s="64"/>
      <c r="F579" s="64"/>
      <c r="G579" s="64"/>
      <c r="H579" s="64"/>
      <c r="I579" s="64"/>
      <c r="J579" s="64"/>
    </row>
    <row r="580" spans="1:10" ht="15" x14ac:dyDescent="0.2">
      <c r="A580" s="64"/>
      <c r="B580" s="64"/>
      <c r="C580" s="64"/>
      <c r="D580" s="64"/>
      <c r="E580" s="64"/>
      <c r="F580" s="64"/>
      <c r="G580" s="64"/>
      <c r="H580" s="64"/>
      <c r="I580" s="64"/>
      <c r="J580" s="64"/>
    </row>
    <row r="581" spans="1:10" ht="15" x14ac:dyDescent="0.2">
      <c r="A581" s="64"/>
      <c r="B581" s="64"/>
      <c r="C581" s="64"/>
      <c r="D581" s="64"/>
      <c r="E581" s="64"/>
      <c r="F581" s="64"/>
      <c r="G581" s="64"/>
      <c r="H581" s="64"/>
      <c r="I581" s="64"/>
      <c r="J581" s="64"/>
    </row>
    <row r="582" spans="1:10" ht="15" x14ac:dyDescent="0.2">
      <c r="A582" s="64"/>
      <c r="B582" s="64"/>
      <c r="C582" s="64"/>
      <c r="D582" s="64"/>
      <c r="E582" s="64"/>
      <c r="F582" s="64"/>
      <c r="G582" s="64"/>
      <c r="H582" s="64"/>
      <c r="I582" s="64"/>
      <c r="J582" s="64"/>
    </row>
    <row r="583" spans="1:10" ht="15" x14ac:dyDescent="0.2">
      <c r="A583" s="64"/>
      <c r="B583" s="64"/>
      <c r="C583" s="64"/>
      <c r="D583" s="64"/>
      <c r="E583" s="64"/>
      <c r="F583" s="64"/>
      <c r="G583" s="64"/>
      <c r="H583" s="64"/>
      <c r="I583" s="64"/>
      <c r="J583" s="64"/>
    </row>
    <row r="584" spans="1:10" ht="15" x14ac:dyDescent="0.2">
      <c r="A584" s="64"/>
      <c r="B584" s="64"/>
      <c r="C584" s="64"/>
      <c r="D584" s="64"/>
      <c r="E584" s="64"/>
      <c r="F584" s="64"/>
      <c r="G584" s="64"/>
      <c r="H584" s="64"/>
      <c r="I584" s="64"/>
      <c r="J584" s="64"/>
    </row>
    <row r="585" spans="1:10" ht="15" x14ac:dyDescent="0.2">
      <c r="A585" s="64"/>
      <c r="B585" s="64"/>
      <c r="C585" s="64"/>
      <c r="D585" s="64"/>
      <c r="E585" s="64"/>
      <c r="F585" s="64"/>
      <c r="G585" s="64"/>
      <c r="H585" s="64"/>
      <c r="I585" s="64"/>
      <c r="J585" s="64"/>
    </row>
    <row r="586" spans="1:10" ht="15" x14ac:dyDescent="0.2">
      <c r="A586" s="64"/>
      <c r="B586" s="64"/>
      <c r="C586" s="64"/>
      <c r="D586" s="64"/>
      <c r="E586" s="64"/>
      <c r="F586" s="64"/>
      <c r="G586" s="64"/>
      <c r="H586" s="64"/>
      <c r="I586" s="64"/>
      <c r="J586" s="64"/>
    </row>
    <row r="587" spans="1:10" ht="15" x14ac:dyDescent="0.2">
      <c r="A587" s="64"/>
      <c r="B587" s="64"/>
      <c r="C587" s="64"/>
      <c r="D587" s="64"/>
      <c r="E587" s="64"/>
      <c r="F587" s="64"/>
      <c r="G587" s="64"/>
      <c r="H587" s="64"/>
      <c r="I587" s="64"/>
      <c r="J587" s="64"/>
    </row>
    <row r="588" spans="1:10" ht="15" x14ac:dyDescent="0.2">
      <c r="A588" s="64"/>
      <c r="B588" s="64"/>
      <c r="C588" s="64"/>
      <c r="D588" s="64"/>
      <c r="E588" s="64"/>
      <c r="F588" s="64"/>
      <c r="G588" s="64"/>
      <c r="H588" s="64"/>
      <c r="I588" s="64"/>
      <c r="J588" s="64"/>
    </row>
    <row r="589" spans="1:10" ht="15" x14ac:dyDescent="0.2">
      <c r="A589" s="64"/>
      <c r="B589" s="64"/>
      <c r="C589" s="64"/>
      <c r="D589" s="64"/>
      <c r="E589" s="64"/>
      <c r="F589" s="64"/>
      <c r="G589" s="64"/>
      <c r="H589" s="64"/>
      <c r="I589" s="64"/>
      <c r="J589" s="64"/>
    </row>
    <row r="590" spans="1:10" ht="15" x14ac:dyDescent="0.2">
      <c r="A590" s="64"/>
      <c r="B590" s="64"/>
      <c r="C590" s="64"/>
      <c r="D590" s="64"/>
      <c r="E590" s="64"/>
      <c r="F590" s="64"/>
      <c r="G590" s="64"/>
      <c r="H590" s="64"/>
      <c r="I590" s="64"/>
      <c r="J590" s="64"/>
    </row>
    <row r="591" spans="1:10" ht="15" x14ac:dyDescent="0.2">
      <c r="A591" s="64"/>
      <c r="B591" s="64"/>
      <c r="C591" s="64"/>
      <c r="D591" s="64"/>
      <c r="E591" s="64"/>
      <c r="F591" s="64"/>
      <c r="G591" s="64"/>
      <c r="H591" s="64"/>
      <c r="I591" s="64"/>
      <c r="J591" s="64"/>
    </row>
    <row r="592" spans="1:10" ht="15" x14ac:dyDescent="0.2">
      <c r="A592" s="64"/>
      <c r="B592" s="64"/>
      <c r="C592" s="64"/>
      <c r="D592" s="64"/>
      <c r="E592" s="64"/>
      <c r="F592" s="64"/>
      <c r="G592" s="64"/>
      <c r="H592" s="64"/>
      <c r="I592" s="64"/>
      <c r="J592" s="64"/>
    </row>
    <row r="593" spans="1:10" ht="15" x14ac:dyDescent="0.2">
      <c r="A593" s="64"/>
      <c r="B593" s="64"/>
      <c r="C593" s="64"/>
      <c r="D593" s="64"/>
      <c r="E593" s="64"/>
      <c r="F593" s="64"/>
      <c r="G593" s="64"/>
      <c r="H593" s="64"/>
      <c r="I593" s="64"/>
      <c r="J593" s="64"/>
    </row>
    <row r="594" spans="1:10" ht="15" x14ac:dyDescent="0.2">
      <c r="A594" s="64"/>
      <c r="B594" s="64"/>
      <c r="C594" s="64"/>
      <c r="D594" s="64"/>
      <c r="E594" s="64"/>
      <c r="F594" s="64"/>
      <c r="G594" s="64"/>
      <c r="H594" s="64"/>
      <c r="I594" s="64"/>
      <c r="J594" s="64"/>
    </row>
    <row r="595" spans="1:10" ht="15" x14ac:dyDescent="0.2">
      <c r="A595" s="64"/>
      <c r="B595" s="64"/>
      <c r="C595" s="64"/>
      <c r="D595" s="64"/>
      <c r="E595" s="64"/>
      <c r="F595" s="64"/>
      <c r="G595" s="64"/>
      <c r="H595" s="64"/>
      <c r="I595" s="64"/>
      <c r="J595" s="64"/>
    </row>
    <row r="596" spans="1:10" ht="15" x14ac:dyDescent="0.2">
      <c r="A596" s="64"/>
      <c r="B596" s="64"/>
      <c r="C596" s="64"/>
      <c r="D596" s="64"/>
      <c r="E596" s="64"/>
      <c r="F596" s="64"/>
      <c r="G596" s="64"/>
      <c r="H596" s="64"/>
      <c r="I596" s="64"/>
      <c r="J596" s="64"/>
    </row>
    <row r="597" spans="1:10" ht="15" x14ac:dyDescent="0.2">
      <c r="A597" s="64"/>
      <c r="B597" s="64"/>
      <c r="C597" s="64"/>
      <c r="D597" s="64"/>
      <c r="E597" s="64"/>
      <c r="F597" s="64"/>
      <c r="G597" s="64"/>
      <c r="H597" s="64"/>
      <c r="I597" s="64"/>
      <c r="J597" s="64"/>
    </row>
    <row r="598" spans="1:10" ht="15" x14ac:dyDescent="0.2">
      <c r="A598" s="64"/>
      <c r="B598" s="64"/>
      <c r="C598" s="64"/>
      <c r="D598" s="64"/>
      <c r="E598" s="64"/>
      <c r="F598" s="64"/>
      <c r="G598" s="64"/>
      <c r="H598" s="64"/>
      <c r="I598" s="64"/>
      <c r="J598" s="64"/>
    </row>
    <row r="599" spans="1:10" ht="15" x14ac:dyDescent="0.2">
      <c r="A599" s="64"/>
      <c r="B599" s="64"/>
      <c r="C599" s="64"/>
      <c r="D599" s="64"/>
      <c r="E599" s="64"/>
      <c r="F599" s="64"/>
      <c r="G599" s="64"/>
      <c r="H599" s="64"/>
      <c r="I599" s="64"/>
      <c r="J599" s="64"/>
    </row>
    <row r="600" spans="1:10" ht="15" x14ac:dyDescent="0.2">
      <c r="A600" s="64"/>
      <c r="B600" s="64"/>
      <c r="C600" s="64"/>
      <c r="D600" s="64"/>
      <c r="E600" s="64"/>
      <c r="F600" s="64"/>
      <c r="G600" s="64"/>
      <c r="H600" s="64"/>
      <c r="I600" s="64"/>
      <c r="J600" s="64"/>
    </row>
    <row r="601" spans="1:10" ht="15" x14ac:dyDescent="0.2">
      <c r="A601" s="64"/>
      <c r="B601" s="64"/>
      <c r="C601" s="64"/>
      <c r="D601" s="64"/>
      <c r="E601" s="64"/>
      <c r="F601" s="64"/>
      <c r="G601" s="64"/>
      <c r="H601" s="64"/>
      <c r="I601" s="64"/>
      <c r="J601" s="64"/>
    </row>
    <row r="602" spans="1:10" ht="15" x14ac:dyDescent="0.2">
      <c r="A602" s="64"/>
      <c r="B602" s="64"/>
      <c r="C602" s="64"/>
      <c r="D602" s="64"/>
      <c r="E602" s="64"/>
      <c r="F602" s="64"/>
      <c r="G602" s="64"/>
      <c r="H602" s="64"/>
      <c r="I602" s="64"/>
      <c r="J602" s="64"/>
    </row>
    <row r="603" spans="1:10" ht="15" x14ac:dyDescent="0.2">
      <c r="A603" s="64"/>
      <c r="B603" s="64"/>
      <c r="C603" s="64"/>
      <c r="D603" s="64"/>
      <c r="E603" s="64"/>
      <c r="F603" s="64"/>
      <c r="G603" s="64"/>
      <c r="H603" s="64"/>
      <c r="I603" s="64"/>
      <c r="J603" s="64"/>
    </row>
    <row r="604" spans="1:10" ht="15" x14ac:dyDescent="0.2">
      <c r="A604" s="64"/>
      <c r="B604" s="64"/>
      <c r="C604" s="64"/>
      <c r="D604" s="64"/>
      <c r="E604" s="64"/>
      <c r="F604" s="64"/>
      <c r="G604" s="64"/>
      <c r="H604" s="64"/>
      <c r="I604" s="64"/>
      <c r="J604" s="64"/>
    </row>
    <row r="605" spans="1:10" ht="15" x14ac:dyDescent="0.2">
      <c r="A605" s="64"/>
      <c r="B605" s="64"/>
      <c r="C605" s="64"/>
      <c r="D605" s="64"/>
      <c r="E605" s="64"/>
      <c r="F605" s="64"/>
      <c r="G605" s="64"/>
      <c r="H605" s="64"/>
      <c r="I605" s="64"/>
      <c r="J605" s="64"/>
    </row>
    <row r="606" spans="1:10" ht="15" x14ac:dyDescent="0.2">
      <c r="A606" s="64"/>
      <c r="B606" s="64"/>
      <c r="C606" s="64"/>
      <c r="D606" s="64"/>
      <c r="E606" s="64"/>
      <c r="F606" s="64"/>
      <c r="G606" s="64"/>
      <c r="H606" s="64"/>
      <c r="I606" s="64"/>
      <c r="J606" s="64"/>
    </row>
    <row r="607" spans="1:10" ht="15" x14ac:dyDescent="0.2">
      <c r="A607" s="64"/>
      <c r="B607" s="64"/>
      <c r="C607" s="64"/>
      <c r="D607" s="64"/>
      <c r="E607" s="64"/>
      <c r="F607" s="64"/>
      <c r="G607" s="64"/>
      <c r="H607" s="64"/>
      <c r="I607" s="64"/>
      <c r="J607" s="64"/>
    </row>
    <row r="608" spans="1:10" ht="15" x14ac:dyDescent="0.2">
      <c r="A608" s="64"/>
      <c r="B608" s="64"/>
      <c r="C608" s="64"/>
      <c r="D608" s="64"/>
      <c r="E608" s="64"/>
      <c r="F608" s="64"/>
      <c r="G608" s="64"/>
      <c r="H608" s="64"/>
      <c r="I608" s="64"/>
      <c r="J608" s="64"/>
    </row>
    <row r="609" spans="1:10" ht="15" x14ac:dyDescent="0.2">
      <c r="A609" s="64"/>
      <c r="B609" s="64"/>
      <c r="C609" s="64"/>
      <c r="D609" s="64"/>
      <c r="E609" s="64"/>
      <c r="F609" s="64"/>
      <c r="G609" s="64"/>
      <c r="H609" s="64"/>
      <c r="I609" s="64"/>
      <c r="J609" s="64"/>
    </row>
    <row r="610" spans="1:10" ht="15" x14ac:dyDescent="0.2">
      <c r="A610" s="64"/>
      <c r="B610" s="64"/>
      <c r="C610" s="64"/>
      <c r="D610" s="64"/>
      <c r="E610" s="64"/>
      <c r="F610" s="64"/>
      <c r="G610" s="64"/>
      <c r="H610" s="64"/>
      <c r="I610" s="64"/>
      <c r="J610" s="64"/>
    </row>
    <row r="611" spans="1:10" ht="15" x14ac:dyDescent="0.2">
      <c r="A611" s="64"/>
      <c r="B611" s="64"/>
      <c r="C611" s="64"/>
      <c r="D611" s="64"/>
      <c r="E611" s="64"/>
      <c r="F611" s="64"/>
      <c r="G611" s="64"/>
      <c r="H611" s="64"/>
      <c r="I611" s="64"/>
      <c r="J611" s="64"/>
    </row>
    <row r="612" spans="1:10" ht="15" x14ac:dyDescent="0.2">
      <c r="A612" s="64"/>
      <c r="B612" s="64"/>
      <c r="C612" s="64"/>
      <c r="D612" s="64"/>
      <c r="E612" s="64"/>
      <c r="F612" s="64"/>
      <c r="G612" s="64"/>
      <c r="H612" s="64"/>
      <c r="I612" s="64"/>
      <c r="J612" s="64"/>
    </row>
    <row r="613" spans="1:10" ht="15" x14ac:dyDescent="0.2">
      <c r="A613" s="64"/>
      <c r="B613" s="64"/>
      <c r="C613" s="64"/>
      <c r="D613" s="64"/>
      <c r="E613" s="64"/>
      <c r="F613" s="64"/>
      <c r="G613" s="64"/>
      <c r="H613" s="64"/>
      <c r="I613" s="64"/>
      <c r="J613" s="64"/>
    </row>
    <row r="614" spans="1:10" ht="15" x14ac:dyDescent="0.2">
      <c r="A614" s="64"/>
      <c r="B614" s="64"/>
      <c r="C614" s="64"/>
      <c r="D614" s="64"/>
      <c r="E614" s="64"/>
      <c r="F614" s="64"/>
      <c r="G614" s="64"/>
      <c r="H614" s="64"/>
      <c r="I614" s="64"/>
      <c r="J614" s="64"/>
    </row>
    <row r="615" spans="1:10" ht="15" x14ac:dyDescent="0.2">
      <c r="A615" s="64"/>
      <c r="B615" s="64"/>
      <c r="C615" s="64"/>
      <c r="D615" s="64"/>
      <c r="E615" s="64"/>
      <c r="F615" s="64"/>
      <c r="G615" s="64"/>
      <c r="H615" s="64"/>
      <c r="I615" s="64"/>
      <c r="J615" s="64"/>
    </row>
    <row r="616" spans="1:10" ht="15" x14ac:dyDescent="0.2">
      <c r="A616" s="64"/>
      <c r="B616" s="64"/>
      <c r="C616" s="64"/>
      <c r="D616" s="64"/>
      <c r="E616" s="64"/>
      <c r="F616" s="64"/>
      <c r="G616" s="64"/>
      <c r="H616" s="64"/>
      <c r="I616" s="64"/>
      <c r="J616" s="64"/>
    </row>
    <row r="617" spans="1:10" ht="15" x14ac:dyDescent="0.2">
      <c r="A617" s="64"/>
      <c r="B617" s="64"/>
      <c r="C617" s="64"/>
      <c r="D617" s="64"/>
      <c r="E617" s="64"/>
      <c r="F617" s="64"/>
      <c r="G617" s="64"/>
      <c r="H617" s="64"/>
      <c r="I617" s="64"/>
      <c r="J617" s="64"/>
    </row>
    <row r="618" spans="1:10" ht="15" x14ac:dyDescent="0.2">
      <c r="A618" s="64"/>
      <c r="B618" s="64"/>
      <c r="C618" s="64"/>
      <c r="D618" s="64"/>
      <c r="E618" s="64"/>
      <c r="F618" s="64"/>
      <c r="G618" s="64"/>
      <c r="H618" s="64"/>
      <c r="I618" s="64"/>
      <c r="J618" s="64"/>
    </row>
    <row r="619" spans="1:10" ht="15" x14ac:dyDescent="0.2">
      <c r="A619" s="64"/>
      <c r="B619" s="64"/>
      <c r="C619" s="64"/>
      <c r="D619" s="64"/>
      <c r="E619" s="64"/>
      <c r="F619" s="64"/>
      <c r="G619" s="64"/>
      <c r="H619" s="64"/>
      <c r="I619" s="64"/>
      <c r="J619" s="64"/>
    </row>
    <row r="620" spans="1:10" ht="15" x14ac:dyDescent="0.2">
      <c r="A620" s="64"/>
      <c r="B620" s="64"/>
      <c r="C620" s="64"/>
      <c r="D620" s="64"/>
      <c r="E620" s="64"/>
      <c r="F620" s="64"/>
      <c r="G620" s="64"/>
      <c r="H620" s="64"/>
      <c r="I620" s="64"/>
      <c r="J620" s="64"/>
    </row>
    <row r="621" spans="1:10" ht="15" x14ac:dyDescent="0.2">
      <c r="A621" s="64"/>
      <c r="B621" s="64"/>
      <c r="C621" s="64"/>
      <c r="D621" s="64"/>
      <c r="E621" s="64"/>
      <c r="F621" s="64"/>
      <c r="G621" s="64"/>
      <c r="H621" s="64"/>
      <c r="I621" s="64"/>
      <c r="J621" s="64"/>
    </row>
    <row r="622" spans="1:10" ht="15" x14ac:dyDescent="0.2">
      <c r="A622" s="64"/>
      <c r="B622" s="64"/>
      <c r="C622" s="64"/>
      <c r="D622" s="64"/>
      <c r="E622" s="64"/>
      <c r="F622" s="64"/>
      <c r="G622" s="64"/>
      <c r="H622" s="64"/>
      <c r="I622" s="64"/>
      <c r="J622" s="64"/>
    </row>
    <row r="623" spans="1:10" ht="15" x14ac:dyDescent="0.2">
      <c r="A623" s="64"/>
      <c r="B623" s="64"/>
      <c r="C623" s="64"/>
      <c r="D623" s="64"/>
      <c r="E623" s="64"/>
      <c r="F623" s="64"/>
      <c r="G623" s="64"/>
      <c r="H623" s="64"/>
      <c r="I623" s="64"/>
      <c r="J623" s="64"/>
    </row>
    <row r="624" spans="1:10" ht="15" x14ac:dyDescent="0.2">
      <c r="A624" s="64"/>
      <c r="B624" s="64"/>
      <c r="C624" s="64"/>
      <c r="D624" s="64"/>
      <c r="E624" s="64"/>
      <c r="F624" s="64"/>
      <c r="G624" s="64"/>
      <c r="H624" s="64"/>
      <c r="I624" s="64"/>
      <c r="J624" s="64"/>
    </row>
    <row r="625" spans="1:10" ht="15" x14ac:dyDescent="0.2">
      <c r="A625" s="64"/>
      <c r="B625" s="64"/>
      <c r="C625" s="64"/>
      <c r="D625" s="64"/>
      <c r="E625" s="64"/>
      <c r="F625" s="64"/>
      <c r="G625" s="64"/>
      <c r="H625" s="64"/>
      <c r="I625" s="64"/>
      <c r="J625" s="64"/>
    </row>
    <row r="626" spans="1:10" ht="15" x14ac:dyDescent="0.2">
      <c r="A626" s="64"/>
      <c r="B626" s="64"/>
      <c r="C626" s="64"/>
      <c r="D626" s="64"/>
      <c r="E626" s="64"/>
      <c r="F626" s="64"/>
      <c r="G626" s="64"/>
      <c r="H626" s="64"/>
      <c r="I626" s="64"/>
      <c r="J626" s="64"/>
    </row>
    <row r="627" spans="1:10" ht="15" x14ac:dyDescent="0.2">
      <c r="A627" s="64"/>
      <c r="B627" s="64"/>
      <c r="C627" s="64"/>
      <c r="D627" s="64"/>
      <c r="E627" s="64"/>
      <c r="F627" s="64"/>
      <c r="G627" s="64"/>
      <c r="H627" s="64"/>
      <c r="I627" s="64"/>
      <c r="J627" s="64"/>
    </row>
    <row r="628" spans="1:10" ht="15" x14ac:dyDescent="0.2">
      <c r="A628" s="64"/>
      <c r="B628" s="64"/>
      <c r="C628" s="64"/>
      <c r="D628" s="64"/>
      <c r="E628" s="64"/>
      <c r="F628" s="64"/>
      <c r="G628" s="64"/>
      <c r="H628" s="64"/>
      <c r="I628" s="64"/>
      <c r="J628" s="64"/>
    </row>
    <row r="629" spans="1:10" ht="15" x14ac:dyDescent="0.2">
      <c r="A629" s="64"/>
      <c r="B629" s="64"/>
      <c r="C629" s="64"/>
      <c r="D629" s="64"/>
      <c r="E629" s="64"/>
      <c r="F629" s="64"/>
      <c r="G629" s="64"/>
      <c r="H629" s="64"/>
      <c r="I629" s="64"/>
      <c r="J629" s="64"/>
    </row>
    <row r="630" spans="1:10" ht="15" x14ac:dyDescent="0.2">
      <c r="A630" s="64"/>
      <c r="B630" s="64"/>
      <c r="C630" s="64"/>
      <c r="D630" s="64"/>
      <c r="E630" s="64"/>
      <c r="F630" s="64"/>
      <c r="G630" s="64"/>
      <c r="H630" s="64"/>
      <c r="I630" s="64"/>
      <c r="J630" s="64"/>
    </row>
    <row r="631" spans="1:10" ht="15" x14ac:dyDescent="0.2">
      <c r="A631" s="64"/>
      <c r="B631" s="64"/>
      <c r="C631" s="64"/>
      <c r="D631" s="64"/>
      <c r="E631" s="64"/>
      <c r="F631" s="64"/>
      <c r="G631" s="64"/>
      <c r="H631" s="64"/>
      <c r="I631" s="64"/>
      <c r="J631" s="64"/>
    </row>
    <row r="632" spans="1:10" ht="15" x14ac:dyDescent="0.2">
      <c r="A632" s="64"/>
      <c r="B632" s="64"/>
      <c r="C632" s="64"/>
      <c r="D632" s="64"/>
      <c r="E632" s="64"/>
      <c r="F632" s="64"/>
      <c r="G632" s="64"/>
      <c r="H632" s="64"/>
      <c r="I632" s="64"/>
      <c r="J632" s="64"/>
    </row>
    <row r="633" spans="1:10" ht="15" x14ac:dyDescent="0.2">
      <c r="A633" s="64"/>
      <c r="B633" s="64"/>
      <c r="C633" s="64"/>
      <c r="D633" s="64"/>
      <c r="E633" s="64"/>
      <c r="F633" s="64"/>
      <c r="G633" s="64"/>
      <c r="H633" s="64"/>
      <c r="I633" s="64"/>
      <c r="J633" s="64"/>
    </row>
    <row r="634" spans="1:10" ht="15" x14ac:dyDescent="0.2">
      <c r="A634" s="64"/>
      <c r="B634" s="64"/>
      <c r="C634" s="64"/>
      <c r="D634" s="64"/>
      <c r="E634" s="64"/>
      <c r="F634" s="64"/>
      <c r="G634" s="64"/>
      <c r="H634" s="64"/>
      <c r="I634" s="64"/>
      <c r="J634" s="64"/>
    </row>
    <row r="635" spans="1:10" ht="15" x14ac:dyDescent="0.2">
      <c r="A635" s="64"/>
      <c r="B635" s="64"/>
      <c r="C635" s="64"/>
      <c r="D635" s="64"/>
      <c r="E635" s="64"/>
      <c r="F635" s="64"/>
      <c r="G635" s="64"/>
      <c r="H635" s="64"/>
      <c r="I635" s="64"/>
      <c r="J635" s="64"/>
    </row>
    <row r="636" spans="1:10" ht="15" x14ac:dyDescent="0.2">
      <c r="A636" s="64"/>
      <c r="B636" s="64"/>
      <c r="C636" s="64"/>
      <c r="D636" s="64"/>
      <c r="E636" s="64"/>
      <c r="F636" s="64"/>
      <c r="G636" s="64"/>
      <c r="H636" s="64"/>
      <c r="I636" s="64"/>
      <c r="J636" s="64"/>
    </row>
    <row r="637" spans="1:10" ht="15" x14ac:dyDescent="0.2">
      <c r="A637" s="64"/>
      <c r="B637" s="64"/>
      <c r="C637" s="64"/>
      <c r="D637" s="64"/>
      <c r="E637" s="64"/>
      <c r="F637" s="64"/>
      <c r="G637" s="64"/>
      <c r="H637" s="64"/>
      <c r="I637" s="64"/>
      <c r="J637" s="64"/>
    </row>
    <row r="638" spans="1:10" ht="15" x14ac:dyDescent="0.2">
      <c r="A638" s="64"/>
      <c r="B638" s="64"/>
      <c r="C638" s="64"/>
      <c r="D638" s="64"/>
      <c r="E638" s="64"/>
      <c r="F638" s="64"/>
      <c r="G638" s="64"/>
      <c r="H638" s="64"/>
      <c r="I638" s="64"/>
      <c r="J638" s="64"/>
    </row>
    <row r="639" spans="1:10" ht="15" x14ac:dyDescent="0.2">
      <c r="A639" s="64"/>
      <c r="B639" s="64"/>
      <c r="C639" s="64"/>
      <c r="D639" s="64"/>
      <c r="E639" s="64"/>
      <c r="F639" s="64"/>
      <c r="G639" s="64"/>
      <c r="H639" s="64"/>
      <c r="I639" s="64"/>
      <c r="J639" s="64"/>
    </row>
    <row r="640" spans="1:10" ht="15" x14ac:dyDescent="0.2">
      <c r="A640" s="64"/>
      <c r="B640" s="64"/>
      <c r="C640" s="64"/>
      <c r="D640" s="64"/>
      <c r="E640" s="64"/>
      <c r="F640" s="64"/>
      <c r="G640" s="64"/>
      <c r="H640" s="64"/>
      <c r="I640" s="64"/>
      <c r="J640" s="64"/>
    </row>
    <row r="641" spans="1:10" ht="15" x14ac:dyDescent="0.2">
      <c r="A641" s="64"/>
      <c r="B641" s="64"/>
      <c r="C641" s="64"/>
      <c r="D641" s="64"/>
      <c r="E641" s="64"/>
      <c r="F641" s="64"/>
      <c r="G641" s="64"/>
      <c r="H641" s="64"/>
      <c r="I641" s="64"/>
      <c r="J641" s="64"/>
    </row>
    <row r="642" spans="1:10" ht="15" x14ac:dyDescent="0.2">
      <c r="A642" s="64"/>
      <c r="B642" s="64"/>
      <c r="C642" s="64"/>
      <c r="D642" s="64"/>
      <c r="E642" s="64"/>
      <c r="F642" s="64"/>
      <c r="G642" s="64"/>
      <c r="H642" s="64"/>
      <c r="I642" s="64"/>
      <c r="J642" s="64"/>
    </row>
    <row r="643" spans="1:10" ht="15" x14ac:dyDescent="0.2">
      <c r="A643" s="64"/>
      <c r="B643" s="64"/>
      <c r="C643" s="64"/>
      <c r="D643" s="64"/>
      <c r="E643" s="64"/>
      <c r="F643" s="64"/>
      <c r="G643" s="64"/>
      <c r="H643" s="64"/>
      <c r="I643" s="64"/>
      <c r="J643" s="64"/>
    </row>
    <row r="644" spans="1:10" ht="15" x14ac:dyDescent="0.2">
      <c r="A644" s="64"/>
      <c r="B644" s="64"/>
      <c r="C644" s="64"/>
      <c r="D644" s="64"/>
      <c r="E644" s="64"/>
      <c r="F644" s="64"/>
      <c r="G644" s="64"/>
      <c r="H644" s="64"/>
      <c r="I644" s="64"/>
      <c r="J644" s="64"/>
    </row>
    <row r="645" spans="1:10" ht="15" x14ac:dyDescent="0.2">
      <c r="A645" s="64"/>
      <c r="B645" s="64"/>
      <c r="C645" s="64"/>
      <c r="D645" s="64"/>
      <c r="E645" s="64"/>
      <c r="F645" s="64"/>
      <c r="G645" s="64"/>
      <c r="H645" s="64"/>
      <c r="I645" s="64"/>
      <c r="J645" s="64"/>
    </row>
    <row r="646" spans="1:10" ht="15" x14ac:dyDescent="0.2">
      <c r="A646" s="64"/>
      <c r="B646" s="64"/>
      <c r="C646" s="64"/>
      <c r="D646" s="64"/>
      <c r="E646" s="64"/>
      <c r="F646" s="64"/>
      <c r="G646" s="64"/>
      <c r="H646" s="64"/>
      <c r="I646" s="64"/>
      <c r="J646" s="64"/>
    </row>
    <row r="647" spans="1:10" ht="15" x14ac:dyDescent="0.2">
      <c r="A647" s="64"/>
      <c r="B647" s="64"/>
      <c r="C647" s="64"/>
      <c r="D647" s="64"/>
      <c r="E647" s="64"/>
      <c r="F647" s="64"/>
      <c r="G647" s="64"/>
      <c r="H647" s="64"/>
      <c r="I647" s="64"/>
      <c r="J647" s="64"/>
    </row>
    <row r="648" spans="1:10" ht="15" x14ac:dyDescent="0.2">
      <c r="A648" s="64"/>
      <c r="B648" s="64"/>
      <c r="C648" s="64"/>
      <c r="D648" s="64"/>
      <c r="E648" s="64"/>
      <c r="F648" s="64"/>
      <c r="G648" s="64"/>
      <c r="H648" s="64"/>
      <c r="I648" s="64"/>
      <c r="J648" s="64"/>
    </row>
    <row r="649" spans="1:10" ht="15" x14ac:dyDescent="0.2">
      <c r="A649" s="64"/>
      <c r="B649" s="64"/>
      <c r="C649" s="64"/>
      <c r="D649" s="64"/>
      <c r="E649" s="64"/>
      <c r="F649" s="64"/>
      <c r="G649" s="64"/>
      <c r="H649" s="64"/>
      <c r="I649" s="64"/>
      <c r="J649" s="64"/>
    </row>
    <row r="650" spans="1:10" ht="15" x14ac:dyDescent="0.2">
      <c r="A650" s="64"/>
      <c r="B650" s="64"/>
      <c r="C650" s="64"/>
      <c r="D650" s="64"/>
      <c r="E650" s="64"/>
      <c r="F650" s="64"/>
      <c r="G650" s="64"/>
      <c r="H650" s="64"/>
      <c r="I650" s="64"/>
      <c r="J650" s="64"/>
    </row>
    <row r="651" spans="1:10" ht="15" x14ac:dyDescent="0.2">
      <c r="A651" s="64"/>
      <c r="B651" s="64"/>
      <c r="C651" s="64"/>
      <c r="D651" s="64"/>
      <c r="E651" s="64"/>
      <c r="F651" s="64"/>
      <c r="G651" s="64"/>
      <c r="H651" s="64"/>
      <c r="I651" s="64"/>
      <c r="J651" s="64"/>
    </row>
    <row r="652" spans="1:10" ht="15" x14ac:dyDescent="0.2">
      <c r="A652" s="64"/>
      <c r="B652" s="64"/>
      <c r="C652" s="64"/>
      <c r="D652" s="64"/>
      <c r="E652" s="64"/>
      <c r="F652" s="64"/>
      <c r="G652" s="64"/>
      <c r="H652" s="64"/>
      <c r="I652" s="64"/>
      <c r="J652" s="64"/>
    </row>
    <row r="653" spans="1:10" ht="15" x14ac:dyDescent="0.2">
      <c r="A653" s="64"/>
      <c r="B653" s="64"/>
      <c r="C653" s="64"/>
      <c r="D653" s="64"/>
      <c r="E653" s="64"/>
      <c r="F653" s="64"/>
      <c r="G653" s="64"/>
      <c r="H653" s="64"/>
      <c r="I653" s="64"/>
      <c r="J653" s="64"/>
    </row>
    <row r="654" spans="1:10" ht="15" x14ac:dyDescent="0.2">
      <c r="A654" s="64"/>
      <c r="B654" s="64"/>
      <c r="C654" s="64"/>
      <c r="D654" s="64"/>
      <c r="E654" s="64"/>
      <c r="F654" s="64"/>
      <c r="G654" s="64"/>
      <c r="H654" s="64"/>
      <c r="I654" s="64"/>
      <c r="J654" s="64"/>
    </row>
    <row r="655" spans="1:10" ht="15" x14ac:dyDescent="0.2">
      <c r="A655" s="64"/>
      <c r="B655" s="64"/>
      <c r="C655" s="64"/>
      <c r="D655" s="64"/>
      <c r="E655" s="64"/>
      <c r="F655" s="64"/>
      <c r="G655" s="64"/>
      <c r="H655" s="64"/>
      <c r="I655" s="64"/>
      <c r="J655" s="64"/>
    </row>
    <row r="656" spans="1:10" ht="15" x14ac:dyDescent="0.2">
      <c r="A656" s="64"/>
      <c r="B656" s="64"/>
      <c r="C656" s="64"/>
      <c r="D656" s="64"/>
      <c r="E656" s="64"/>
      <c r="F656" s="64"/>
      <c r="G656" s="64"/>
      <c r="H656" s="64"/>
      <c r="I656" s="64"/>
      <c r="J656" s="64"/>
    </row>
    <row r="657" spans="1:10" ht="15" x14ac:dyDescent="0.2">
      <c r="A657" s="64"/>
      <c r="B657" s="64"/>
      <c r="C657" s="64"/>
      <c r="D657" s="64"/>
      <c r="E657" s="64"/>
      <c r="F657" s="64"/>
      <c r="G657" s="64"/>
      <c r="H657" s="64"/>
      <c r="I657" s="64"/>
      <c r="J657" s="64"/>
    </row>
    <row r="658" spans="1:10" ht="15" x14ac:dyDescent="0.2">
      <c r="A658" s="64"/>
      <c r="B658" s="64"/>
      <c r="C658" s="64"/>
      <c r="D658" s="64"/>
      <c r="E658" s="64"/>
      <c r="F658" s="64"/>
      <c r="G658" s="64"/>
      <c r="H658" s="64"/>
      <c r="I658" s="64"/>
      <c r="J658" s="64"/>
    </row>
    <row r="659" spans="1:10" ht="15" x14ac:dyDescent="0.2">
      <c r="A659" s="64"/>
      <c r="B659" s="64"/>
      <c r="C659" s="64"/>
      <c r="D659" s="64"/>
      <c r="E659" s="64"/>
      <c r="F659" s="64"/>
      <c r="G659" s="64"/>
      <c r="H659" s="64"/>
      <c r="I659" s="64"/>
      <c r="J659" s="64"/>
    </row>
    <row r="660" spans="1:10" ht="15" x14ac:dyDescent="0.2">
      <c r="A660" s="64"/>
      <c r="B660" s="64"/>
      <c r="C660" s="64"/>
      <c r="D660" s="64"/>
      <c r="E660" s="64"/>
      <c r="F660" s="64"/>
      <c r="G660" s="64"/>
      <c r="H660" s="64"/>
      <c r="I660" s="64"/>
      <c r="J660" s="64"/>
    </row>
    <row r="661" spans="1:10" ht="15" x14ac:dyDescent="0.2">
      <c r="A661" s="64"/>
      <c r="B661" s="64"/>
      <c r="C661" s="64"/>
      <c r="D661" s="64"/>
      <c r="E661" s="64"/>
      <c r="F661" s="64"/>
      <c r="G661" s="64"/>
      <c r="H661" s="64"/>
      <c r="I661" s="64"/>
      <c r="J661" s="64"/>
    </row>
    <row r="662" spans="1:10" ht="15" x14ac:dyDescent="0.2">
      <c r="A662" s="64"/>
      <c r="B662" s="64"/>
      <c r="C662" s="64"/>
      <c r="D662" s="64"/>
      <c r="E662" s="64"/>
      <c r="F662" s="64"/>
      <c r="G662" s="64"/>
      <c r="H662" s="64"/>
      <c r="I662" s="64"/>
      <c r="J662" s="64"/>
    </row>
    <row r="663" spans="1:10" ht="15" x14ac:dyDescent="0.2">
      <c r="A663" s="64"/>
      <c r="B663" s="64"/>
      <c r="C663" s="64"/>
      <c r="D663" s="64"/>
      <c r="E663" s="64"/>
      <c r="F663" s="64"/>
      <c r="G663" s="64"/>
      <c r="H663" s="64"/>
      <c r="I663" s="64"/>
      <c r="J663" s="64"/>
    </row>
    <row r="664" spans="1:10" ht="15" x14ac:dyDescent="0.2">
      <c r="A664" s="64"/>
      <c r="B664" s="64"/>
      <c r="C664" s="64"/>
      <c r="D664" s="64"/>
      <c r="E664" s="64"/>
      <c r="F664" s="64"/>
      <c r="G664" s="64"/>
      <c r="H664" s="64"/>
      <c r="I664" s="64"/>
      <c r="J664" s="64"/>
    </row>
    <row r="665" spans="1:10" ht="15" x14ac:dyDescent="0.2">
      <c r="A665" s="64"/>
      <c r="B665" s="64"/>
      <c r="C665" s="64"/>
      <c r="D665" s="64"/>
      <c r="E665" s="64"/>
      <c r="F665" s="64"/>
      <c r="G665" s="64"/>
      <c r="H665" s="64"/>
      <c r="I665" s="64"/>
      <c r="J665" s="64"/>
    </row>
    <row r="666" spans="1:10" ht="15" x14ac:dyDescent="0.2">
      <c r="A666" s="64"/>
      <c r="B666" s="64"/>
      <c r="C666" s="64"/>
      <c r="D666" s="64"/>
      <c r="E666" s="64"/>
      <c r="F666" s="64"/>
      <c r="G666" s="64"/>
      <c r="H666" s="64"/>
      <c r="I666" s="64"/>
      <c r="J666" s="64"/>
    </row>
    <row r="667" spans="1:10" ht="15" x14ac:dyDescent="0.2">
      <c r="A667" s="64"/>
      <c r="B667" s="64"/>
      <c r="C667" s="64"/>
      <c r="D667" s="64"/>
      <c r="E667" s="64"/>
      <c r="F667" s="64"/>
      <c r="G667" s="64"/>
      <c r="H667" s="64"/>
      <c r="I667" s="64"/>
      <c r="J667" s="64"/>
    </row>
    <row r="668" spans="1:10" ht="15" x14ac:dyDescent="0.2">
      <c r="A668" s="64"/>
      <c r="B668" s="64"/>
      <c r="C668" s="64"/>
      <c r="D668" s="64"/>
      <c r="E668" s="64"/>
      <c r="F668" s="64"/>
      <c r="G668" s="64"/>
      <c r="H668" s="64"/>
      <c r="I668" s="64"/>
      <c r="J668" s="64"/>
    </row>
    <row r="669" spans="1:10" ht="15" x14ac:dyDescent="0.2">
      <c r="A669" s="64"/>
      <c r="B669" s="64"/>
      <c r="C669" s="64"/>
      <c r="D669" s="64"/>
      <c r="E669" s="64"/>
      <c r="F669" s="64"/>
      <c r="G669" s="64"/>
      <c r="H669" s="64"/>
      <c r="I669" s="64"/>
      <c r="J669" s="64"/>
    </row>
    <row r="670" spans="1:10" ht="15" x14ac:dyDescent="0.2">
      <c r="A670" s="64"/>
      <c r="B670" s="64"/>
      <c r="C670" s="64"/>
      <c r="D670" s="64"/>
      <c r="E670" s="64"/>
      <c r="F670" s="64"/>
      <c r="G670" s="64"/>
      <c r="H670" s="64"/>
      <c r="I670" s="64"/>
      <c r="J670" s="64"/>
    </row>
    <row r="671" spans="1:10" ht="15" x14ac:dyDescent="0.2">
      <c r="A671" s="64"/>
      <c r="B671" s="64"/>
      <c r="C671" s="64"/>
      <c r="D671" s="64"/>
      <c r="E671" s="64"/>
      <c r="F671" s="64"/>
      <c r="G671" s="64"/>
      <c r="H671" s="64"/>
      <c r="I671" s="64"/>
      <c r="J671" s="64"/>
    </row>
    <row r="672" spans="1:10" ht="15" x14ac:dyDescent="0.2">
      <c r="A672" s="64"/>
      <c r="B672" s="64"/>
      <c r="C672" s="64"/>
      <c r="D672" s="64"/>
      <c r="E672" s="64"/>
      <c r="F672" s="64"/>
      <c r="G672" s="64"/>
      <c r="H672" s="64"/>
      <c r="I672" s="64"/>
      <c r="J672" s="64"/>
    </row>
    <row r="673" spans="1:10" ht="15" x14ac:dyDescent="0.2">
      <c r="A673" s="64"/>
      <c r="B673" s="64"/>
      <c r="C673" s="64"/>
      <c r="D673" s="64"/>
      <c r="E673" s="64"/>
      <c r="F673" s="64"/>
      <c r="G673" s="64"/>
      <c r="H673" s="64"/>
      <c r="I673" s="64"/>
      <c r="J673" s="64"/>
    </row>
    <row r="674" spans="1:10" ht="15" x14ac:dyDescent="0.2">
      <c r="A674" s="64"/>
      <c r="B674" s="64"/>
      <c r="C674" s="64"/>
      <c r="D674" s="64"/>
      <c r="E674" s="64"/>
      <c r="F674" s="64"/>
      <c r="G674" s="64"/>
      <c r="H674" s="64"/>
      <c r="I674" s="64"/>
      <c r="J674" s="64"/>
    </row>
    <row r="675" spans="1:10" ht="15" x14ac:dyDescent="0.2">
      <c r="A675" s="64"/>
      <c r="B675" s="64"/>
      <c r="C675" s="64"/>
      <c r="D675" s="64"/>
      <c r="E675" s="64"/>
      <c r="F675" s="64"/>
      <c r="G675" s="64"/>
      <c r="H675" s="64"/>
      <c r="I675" s="64"/>
      <c r="J675" s="64"/>
    </row>
    <row r="676" spans="1:10" ht="15" x14ac:dyDescent="0.2">
      <c r="A676" s="64"/>
      <c r="B676" s="64"/>
      <c r="C676" s="64"/>
      <c r="D676" s="64"/>
      <c r="E676" s="64"/>
      <c r="F676" s="64"/>
      <c r="G676" s="64"/>
      <c r="H676" s="64"/>
      <c r="I676" s="64"/>
      <c r="J676" s="64"/>
    </row>
    <row r="677" spans="1:10" ht="15" x14ac:dyDescent="0.2">
      <c r="A677" s="64"/>
      <c r="B677" s="64"/>
      <c r="C677" s="64"/>
      <c r="D677" s="64"/>
      <c r="E677" s="64"/>
      <c r="F677" s="64"/>
      <c r="G677" s="64"/>
      <c r="H677" s="64"/>
      <c r="I677" s="64"/>
      <c r="J677" s="64"/>
    </row>
    <row r="678" spans="1:10" ht="15" x14ac:dyDescent="0.2">
      <c r="A678" s="64"/>
      <c r="B678" s="64"/>
      <c r="C678" s="64"/>
      <c r="D678" s="64"/>
      <c r="E678" s="64"/>
      <c r="F678" s="64"/>
      <c r="G678" s="64"/>
      <c r="H678" s="64"/>
      <c r="I678" s="64"/>
      <c r="J678" s="64"/>
    </row>
    <row r="679" spans="1:10" ht="15" x14ac:dyDescent="0.2">
      <c r="A679" s="64"/>
      <c r="B679" s="64"/>
      <c r="C679" s="64"/>
      <c r="D679" s="64"/>
      <c r="E679" s="64"/>
      <c r="F679" s="64"/>
      <c r="G679" s="64"/>
      <c r="H679" s="64"/>
      <c r="I679" s="64"/>
      <c r="J679" s="64"/>
    </row>
    <row r="680" spans="1:10" ht="15" x14ac:dyDescent="0.2">
      <c r="A680" s="64"/>
      <c r="B680" s="64"/>
      <c r="C680" s="64"/>
      <c r="D680" s="64"/>
      <c r="E680" s="64"/>
      <c r="F680" s="64"/>
      <c r="G680" s="64"/>
      <c r="H680" s="64"/>
      <c r="I680" s="64"/>
      <c r="J680" s="64"/>
    </row>
    <row r="681" spans="1:10" ht="15" x14ac:dyDescent="0.2">
      <c r="A681" s="64"/>
      <c r="B681" s="64"/>
      <c r="C681" s="64"/>
      <c r="D681" s="64"/>
      <c r="E681" s="64"/>
      <c r="F681" s="64"/>
      <c r="G681" s="64"/>
      <c r="H681" s="64"/>
      <c r="I681" s="64"/>
      <c r="J681" s="64"/>
    </row>
    <row r="682" spans="1:10" ht="15" x14ac:dyDescent="0.2">
      <c r="A682" s="64"/>
      <c r="B682" s="64"/>
      <c r="C682" s="64"/>
      <c r="D682" s="64"/>
      <c r="E682" s="64"/>
      <c r="F682" s="64"/>
      <c r="G682" s="64"/>
      <c r="H682" s="64"/>
      <c r="I682" s="64"/>
      <c r="J682" s="64"/>
    </row>
    <row r="683" spans="1:10" ht="15" x14ac:dyDescent="0.2">
      <c r="A683" s="64"/>
      <c r="B683" s="64"/>
      <c r="C683" s="64"/>
      <c r="D683" s="64"/>
      <c r="E683" s="64"/>
      <c r="F683" s="64"/>
      <c r="G683" s="64"/>
      <c r="H683" s="64"/>
      <c r="I683" s="64"/>
      <c r="J683" s="64"/>
    </row>
    <row r="684" spans="1:10" ht="15" x14ac:dyDescent="0.2">
      <c r="A684" s="64"/>
      <c r="B684" s="64"/>
      <c r="C684" s="64"/>
      <c r="D684" s="64"/>
      <c r="E684" s="64"/>
      <c r="F684" s="64"/>
      <c r="G684" s="64"/>
      <c r="H684" s="64"/>
      <c r="I684" s="64"/>
      <c r="J684" s="64"/>
    </row>
    <row r="685" spans="1:10" ht="15" x14ac:dyDescent="0.2">
      <c r="A685" s="64"/>
      <c r="B685" s="64"/>
      <c r="C685" s="64"/>
      <c r="D685" s="64"/>
      <c r="E685" s="64"/>
      <c r="F685" s="64"/>
      <c r="G685" s="64"/>
      <c r="H685" s="64"/>
      <c r="I685" s="64"/>
      <c r="J685" s="64"/>
    </row>
    <row r="686" spans="1:10" ht="15" x14ac:dyDescent="0.2">
      <c r="A686" s="64"/>
      <c r="B686" s="64"/>
      <c r="C686" s="64"/>
      <c r="D686" s="64"/>
      <c r="E686" s="64"/>
      <c r="F686" s="64"/>
      <c r="G686" s="64"/>
      <c r="H686" s="64"/>
      <c r="I686" s="64"/>
      <c r="J686" s="64"/>
    </row>
    <row r="687" spans="1:10" ht="15" x14ac:dyDescent="0.2">
      <c r="A687" s="64"/>
      <c r="B687" s="64"/>
      <c r="C687" s="64"/>
      <c r="D687" s="64"/>
      <c r="E687" s="64"/>
      <c r="F687" s="64"/>
      <c r="G687" s="64"/>
      <c r="H687" s="64"/>
      <c r="I687" s="64"/>
      <c r="J687" s="64"/>
    </row>
    <row r="688" spans="1:10" ht="15" x14ac:dyDescent="0.2">
      <c r="A688" s="64"/>
      <c r="B688" s="64"/>
      <c r="C688" s="64"/>
      <c r="D688" s="64"/>
      <c r="E688" s="64"/>
      <c r="F688" s="64"/>
      <c r="G688" s="64"/>
      <c r="H688" s="64"/>
      <c r="I688" s="64"/>
      <c r="J688" s="64"/>
    </row>
    <row r="689" spans="1:10" ht="15" x14ac:dyDescent="0.2">
      <c r="A689" s="64"/>
      <c r="B689" s="64"/>
      <c r="C689" s="64"/>
      <c r="D689" s="64"/>
      <c r="E689" s="64"/>
      <c r="F689" s="64"/>
      <c r="G689" s="64"/>
      <c r="H689" s="64"/>
      <c r="I689" s="64"/>
      <c r="J689" s="64"/>
    </row>
    <row r="690" spans="1:10" ht="15" x14ac:dyDescent="0.2">
      <c r="A690" s="64"/>
      <c r="B690" s="64"/>
      <c r="C690" s="64"/>
      <c r="D690" s="64"/>
      <c r="E690" s="64"/>
      <c r="F690" s="64"/>
      <c r="G690" s="64"/>
      <c r="H690" s="64"/>
      <c r="I690" s="64"/>
      <c r="J690" s="64"/>
    </row>
    <row r="691" spans="1:10" ht="15" x14ac:dyDescent="0.2">
      <c r="A691" s="64"/>
      <c r="B691" s="64"/>
      <c r="C691" s="64"/>
      <c r="D691" s="64"/>
      <c r="E691" s="64"/>
      <c r="F691" s="64"/>
      <c r="G691" s="64"/>
      <c r="H691" s="64"/>
      <c r="I691" s="64"/>
      <c r="J691" s="64"/>
    </row>
    <row r="692" spans="1:10" ht="15" x14ac:dyDescent="0.2">
      <c r="A692" s="64"/>
      <c r="B692" s="64"/>
      <c r="C692" s="64"/>
      <c r="D692" s="64"/>
      <c r="E692" s="64"/>
      <c r="F692" s="64"/>
      <c r="G692" s="64"/>
      <c r="H692" s="64"/>
      <c r="I692" s="64"/>
      <c r="J692" s="64"/>
    </row>
    <row r="693" spans="1:10" ht="15" x14ac:dyDescent="0.2">
      <c r="A693" s="64"/>
      <c r="B693" s="64"/>
      <c r="C693" s="64"/>
      <c r="D693" s="64"/>
      <c r="E693" s="64"/>
      <c r="F693" s="64"/>
      <c r="G693" s="64"/>
      <c r="H693" s="64"/>
      <c r="I693" s="64"/>
      <c r="J693" s="64"/>
    </row>
    <row r="694" spans="1:10" ht="15" x14ac:dyDescent="0.2">
      <c r="A694" s="64"/>
      <c r="B694" s="64"/>
      <c r="C694" s="64"/>
      <c r="D694" s="64"/>
      <c r="E694" s="64"/>
      <c r="F694" s="64"/>
      <c r="G694" s="64"/>
      <c r="H694" s="64"/>
      <c r="I694" s="64"/>
      <c r="J694" s="64"/>
    </row>
    <row r="695" spans="1:10" ht="15" x14ac:dyDescent="0.2">
      <c r="A695" s="64"/>
      <c r="B695" s="64"/>
      <c r="C695" s="64"/>
      <c r="D695" s="64"/>
      <c r="E695" s="64"/>
      <c r="F695" s="64"/>
      <c r="G695" s="64"/>
      <c r="H695" s="64"/>
      <c r="I695" s="64"/>
      <c r="J695" s="64"/>
    </row>
    <row r="696" spans="1:10" ht="15" x14ac:dyDescent="0.2">
      <c r="A696" s="64"/>
      <c r="B696" s="64"/>
      <c r="C696" s="64"/>
      <c r="D696" s="64"/>
      <c r="E696" s="64"/>
      <c r="F696" s="64"/>
      <c r="G696" s="64"/>
      <c r="H696" s="64"/>
      <c r="I696" s="64"/>
      <c r="J696" s="64"/>
    </row>
    <row r="697" spans="1:10" ht="15" x14ac:dyDescent="0.2">
      <c r="A697" s="64"/>
      <c r="B697" s="64"/>
      <c r="C697" s="64"/>
      <c r="D697" s="64"/>
      <c r="E697" s="64"/>
      <c r="F697" s="64"/>
      <c r="G697" s="64"/>
      <c r="H697" s="64"/>
      <c r="I697" s="64"/>
      <c r="J697" s="64"/>
    </row>
    <row r="698" spans="1:10" ht="15" x14ac:dyDescent="0.2">
      <c r="A698" s="64"/>
      <c r="B698" s="64"/>
      <c r="C698" s="64"/>
      <c r="D698" s="64"/>
      <c r="E698" s="64"/>
      <c r="F698" s="64"/>
      <c r="G698" s="64"/>
      <c r="H698" s="64"/>
      <c r="I698" s="64"/>
      <c r="J698" s="64"/>
    </row>
    <row r="699" spans="1:10" ht="15" x14ac:dyDescent="0.2">
      <c r="A699" s="64"/>
      <c r="B699" s="64"/>
      <c r="C699" s="64"/>
      <c r="D699" s="64"/>
      <c r="E699" s="64"/>
      <c r="F699" s="64"/>
      <c r="G699" s="64"/>
      <c r="H699" s="64"/>
      <c r="I699" s="64"/>
      <c r="J699" s="64"/>
    </row>
    <row r="700" spans="1:10" ht="15" x14ac:dyDescent="0.2">
      <c r="A700" s="64"/>
      <c r="B700" s="64"/>
      <c r="C700" s="64"/>
      <c r="D700" s="64"/>
      <c r="E700" s="64"/>
      <c r="F700" s="64"/>
      <c r="G700" s="64"/>
      <c r="H700" s="64"/>
      <c r="I700" s="64"/>
      <c r="J700" s="64"/>
    </row>
    <row r="701" spans="1:10" ht="15" x14ac:dyDescent="0.2">
      <c r="A701" s="64"/>
      <c r="B701" s="64"/>
      <c r="C701" s="64"/>
      <c r="D701" s="64"/>
      <c r="E701" s="64"/>
      <c r="F701" s="64"/>
      <c r="G701" s="64"/>
      <c r="H701" s="64"/>
      <c r="I701" s="64"/>
      <c r="J701" s="64"/>
    </row>
    <row r="702" spans="1:10" ht="15" x14ac:dyDescent="0.2">
      <c r="A702" s="64"/>
      <c r="B702" s="64"/>
      <c r="C702" s="64"/>
      <c r="D702" s="64"/>
      <c r="E702" s="64"/>
      <c r="F702" s="64"/>
      <c r="G702" s="64"/>
      <c r="H702" s="64"/>
      <c r="I702" s="64"/>
      <c r="J702" s="64"/>
    </row>
    <row r="703" spans="1:10" ht="15" x14ac:dyDescent="0.2">
      <c r="A703" s="64"/>
      <c r="B703" s="64"/>
      <c r="C703" s="64"/>
      <c r="D703" s="64"/>
      <c r="E703" s="64"/>
      <c r="F703" s="64"/>
      <c r="G703" s="64"/>
      <c r="H703" s="64"/>
      <c r="I703" s="64"/>
      <c r="J703" s="64"/>
    </row>
    <row r="704" spans="1:10" ht="15" x14ac:dyDescent="0.2">
      <c r="A704" s="64"/>
      <c r="B704" s="64"/>
      <c r="C704" s="64"/>
      <c r="D704" s="64"/>
      <c r="E704" s="64"/>
      <c r="F704" s="64"/>
      <c r="G704" s="64"/>
      <c r="H704" s="64"/>
      <c r="I704" s="64"/>
      <c r="J704" s="64"/>
    </row>
    <row r="705" spans="1:10" ht="15" x14ac:dyDescent="0.2">
      <c r="A705" s="64"/>
      <c r="B705" s="64"/>
      <c r="C705" s="64"/>
      <c r="D705" s="64"/>
      <c r="E705" s="64"/>
      <c r="F705" s="64"/>
      <c r="G705" s="64"/>
      <c r="H705" s="64"/>
      <c r="I705" s="64"/>
      <c r="J705" s="64"/>
    </row>
    <row r="706" spans="1:10" ht="15" x14ac:dyDescent="0.2">
      <c r="A706" s="64"/>
      <c r="B706" s="64"/>
      <c r="C706" s="64"/>
      <c r="D706" s="64"/>
      <c r="E706" s="64"/>
      <c r="F706" s="64"/>
      <c r="G706" s="64"/>
      <c r="H706" s="64"/>
      <c r="I706" s="64"/>
      <c r="J706" s="64"/>
    </row>
    <row r="707" spans="1:10" ht="15" x14ac:dyDescent="0.2">
      <c r="A707" s="64"/>
      <c r="B707" s="64"/>
      <c r="C707" s="64"/>
      <c r="D707" s="64"/>
      <c r="E707" s="64"/>
      <c r="F707" s="64"/>
      <c r="G707" s="64"/>
      <c r="H707" s="64"/>
      <c r="I707" s="64"/>
      <c r="J707" s="64"/>
    </row>
    <row r="708" spans="1:10" ht="15" x14ac:dyDescent="0.2">
      <c r="A708" s="64"/>
      <c r="B708" s="64"/>
      <c r="C708" s="64"/>
      <c r="D708" s="64"/>
      <c r="E708" s="64"/>
      <c r="F708" s="64"/>
      <c r="G708" s="64"/>
      <c r="H708" s="64"/>
      <c r="I708" s="64"/>
      <c r="J708" s="64"/>
    </row>
    <row r="709" spans="1:10" ht="15" x14ac:dyDescent="0.2">
      <c r="A709" s="64"/>
      <c r="B709" s="64"/>
      <c r="C709" s="64"/>
      <c r="D709" s="64"/>
      <c r="E709" s="64"/>
      <c r="F709" s="64"/>
      <c r="G709" s="64"/>
      <c r="H709" s="64"/>
      <c r="I709" s="64"/>
      <c r="J709" s="64"/>
    </row>
    <row r="710" spans="1:10" ht="15" x14ac:dyDescent="0.2">
      <c r="A710" s="64"/>
      <c r="B710" s="64"/>
      <c r="C710" s="64"/>
      <c r="D710" s="64"/>
      <c r="E710" s="64"/>
      <c r="F710" s="64"/>
      <c r="G710" s="64"/>
      <c r="H710" s="64"/>
      <c r="I710" s="64"/>
      <c r="J710" s="64"/>
    </row>
    <row r="711" spans="1:10" ht="15" x14ac:dyDescent="0.2">
      <c r="A711" s="64"/>
      <c r="B711" s="64"/>
      <c r="C711" s="64"/>
      <c r="D711" s="64"/>
      <c r="E711" s="64"/>
      <c r="F711" s="64"/>
      <c r="G711" s="64"/>
      <c r="H711" s="64"/>
      <c r="I711" s="64"/>
      <c r="J711" s="64"/>
    </row>
    <row r="712" spans="1:10" ht="15" x14ac:dyDescent="0.2">
      <c r="A712" s="64"/>
      <c r="B712" s="64"/>
      <c r="C712" s="64"/>
      <c r="D712" s="64"/>
      <c r="E712" s="64"/>
      <c r="F712" s="64"/>
      <c r="G712" s="64"/>
      <c r="H712" s="64"/>
      <c r="I712" s="64"/>
      <c r="J712" s="64"/>
    </row>
    <row r="713" spans="1:10" ht="15" x14ac:dyDescent="0.2">
      <c r="A713" s="64"/>
      <c r="B713" s="64"/>
      <c r="C713" s="64"/>
      <c r="D713" s="64"/>
      <c r="E713" s="64"/>
      <c r="F713" s="64"/>
      <c r="G713" s="64"/>
      <c r="H713" s="64"/>
      <c r="I713" s="64"/>
      <c r="J713" s="64"/>
    </row>
    <row r="714" spans="1:10" ht="15" x14ac:dyDescent="0.2">
      <c r="A714" s="64"/>
      <c r="B714" s="64"/>
      <c r="C714" s="64"/>
      <c r="D714" s="64"/>
      <c r="E714" s="64"/>
      <c r="F714" s="64"/>
      <c r="G714" s="64"/>
      <c r="H714" s="64"/>
      <c r="I714" s="64"/>
      <c r="J714" s="64"/>
    </row>
    <row r="715" spans="1:10" ht="15" x14ac:dyDescent="0.2">
      <c r="A715" s="64"/>
      <c r="B715" s="64"/>
      <c r="C715" s="64"/>
      <c r="D715" s="64"/>
      <c r="E715" s="64"/>
      <c r="F715" s="64"/>
      <c r="G715" s="64"/>
      <c r="H715" s="64"/>
      <c r="I715" s="64"/>
      <c r="J715" s="64"/>
    </row>
    <row r="716" spans="1:10" ht="15" x14ac:dyDescent="0.2">
      <c r="A716" s="64"/>
      <c r="B716" s="64"/>
      <c r="C716" s="64"/>
      <c r="D716" s="64"/>
      <c r="E716" s="64"/>
      <c r="F716" s="64"/>
      <c r="G716" s="64"/>
      <c r="H716" s="64"/>
      <c r="I716" s="64"/>
      <c r="J716" s="64"/>
    </row>
    <row r="717" spans="1:10" ht="15" x14ac:dyDescent="0.2">
      <c r="A717" s="64"/>
      <c r="B717" s="64"/>
      <c r="C717" s="64"/>
      <c r="D717" s="64"/>
      <c r="E717" s="64"/>
      <c r="F717" s="64"/>
      <c r="G717" s="64"/>
      <c r="H717" s="64"/>
      <c r="I717" s="64"/>
      <c r="J717" s="64"/>
    </row>
    <row r="718" spans="1:10" ht="15" x14ac:dyDescent="0.2">
      <c r="A718" s="64"/>
      <c r="B718" s="64"/>
      <c r="C718" s="64"/>
      <c r="D718" s="64"/>
      <c r="E718" s="64"/>
      <c r="F718" s="64"/>
      <c r="G718" s="64"/>
      <c r="H718" s="64"/>
      <c r="I718" s="64"/>
      <c r="J718" s="64"/>
    </row>
    <row r="719" spans="1:10" ht="15" x14ac:dyDescent="0.2">
      <c r="A719" s="64"/>
      <c r="B719" s="64"/>
      <c r="C719" s="64"/>
      <c r="D719" s="64"/>
      <c r="E719" s="64"/>
      <c r="F719" s="64"/>
      <c r="G719" s="64"/>
      <c r="H719" s="64"/>
      <c r="I719" s="64"/>
      <c r="J719" s="64"/>
    </row>
    <row r="720" spans="1:10" ht="15" x14ac:dyDescent="0.2">
      <c r="A720" s="64"/>
      <c r="B720" s="64"/>
      <c r="C720" s="64"/>
      <c r="D720" s="64"/>
      <c r="E720" s="64"/>
      <c r="F720" s="64"/>
      <c r="G720" s="64"/>
      <c r="H720" s="64"/>
      <c r="I720" s="64"/>
      <c r="J720" s="64"/>
    </row>
    <row r="721" spans="1:10" ht="15" x14ac:dyDescent="0.2">
      <c r="A721" s="64"/>
      <c r="B721" s="64"/>
      <c r="C721" s="64"/>
      <c r="D721" s="64"/>
      <c r="E721" s="64"/>
      <c r="F721" s="64"/>
      <c r="G721" s="64"/>
      <c r="H721" s="64"/>
      <c r="I721" s="64"/>
      <c r="J721" s="64"/>
    </row>
    <row r="722" spans="1:10" ht="15" x14ac:dyDescent="0.2">
      <c r="A722" s="64"/>
      <c r="B722" s="64"/>
      <c r="C722" s="64"/>
      <c r="D722" s="64"/>
      <c r="E722" s="64"/>
      <c r="F722" s="64"/>
      <c r="G722" s="64"/>
      <c r="H722" s="64"/>
      <c r="I722" s="64"/>
      <c r="J722" s="64"/>
    </row>
    <row r="723" spans="1:10" ht="15" x14ac:dyDescent="0.2">
      <c r="A723" s="64"/>
      <c r="B723" s="64"/>
      <c r="C723" s="64"/>
      <c r="D723" s="64"/>
      <c r="E723" s="64"/>
      <c r="F723" s="64"/>
      <c r="G723" s="64"/>
      <c r="H723" s="64"/>
      <c r="I723" s="64"/>
      <c r="J723" s="64"/>
    </row>
    <row r="724" spans="1:10" ht="15" x14ac:dyDescent="0.2">
      <c r="A724" s="64"/>
      <c r="B724" s="64"/>
      <c r="C724" s="64"/>
      <c r="D724" s="64"/>
      <c r="E724" s="64"/>
      <c r="F724" s="64"/>
      <c r="G724" s="64"/>
      <c r="H724" s="64"/>
      <c r="I724" s="64"/>
      <c r="J724" s="64"/>
    </row>
    <row r="725" spans="1:10" ht="15" x14ac:dyDescent="0.2">
      <c r="A725" s="64"/>
      <c r="B725" s="64"/>
      <c r="C725" s="64"/>
      <c r="D725" s="64"/>
      <c r="E725" s="64"/>
      <c r="F725" s="64"/>
      <c r="G725" s="64"/>
      <c r="H725" s="64"/>
      <c r="I725" s="64"/>
      <c r="J725" s="64"/>
    </row>
    <row r="726" spans="1:10" ht="15" x14ac:dyDescent="0.2">
      <c r="A726" s="64"/>
      <c r="B726" s="64"/>
      <c r="C726" s="64"/>
      <c r="D726" s="64"/>
      <c r="E726" s="64"/>
      <c r="F726" s="64"/>
      <c r="G726" s="64"/>
      <c r="H726" s="64"/>
      <c r="I726" s="64"/>
      <c r="J726" s="64"/>
    </row>
    <row r="727" spans="1:10" ht="15" x14ac:dyDescent="0.2">
      <c r="A727" s="64"/>
      <c r="B727" s="64"/>
      <c r="C727" s="64"/>
      <c r="D727" s="64"/>
      <c r="E727" s="64"/>
      <c r="F727" s="64"/>
      <c r="G727" s="64"/>
      <c r="H727" s="64"/>
      <c r="I727" s="64"/>
      <c r="J727" s="64"/>
    </row>
    <row r="728" spans="1:10" ht="15" x14ac:dyDescent="0.2">
      <c r="A728" s="64"/>
      <c r="B728" s="64"/>
      <c r="C728" s="64"/>
      <c r="D728" s="64"/>
      <c r="E728" s="64"/>
      <c r="F728" s="64"/>
      <c r="G728" s="64"/>
      <c r="H728" s="64"/>
      <c r="I728" s="64"/>
      <c r="J728" s="64"/>
    </row>
    <row r="729" spans="1:10" ht="15" x14ac:dyDescent="0.2">
      <c r="A729" s="64"/>
      <c r="B729" s="64"/>
      <c r="C729" s="64"/>
      <c r="D729" s="64"/>
      <c r="E729" s="64"/>
      <c r="F729" s="64"/>
      <c r="G729" s="64"/>
      <c r="H729" s="64"/>
      <c r="I729" s="64"/>
      <c r="J729" s="64"/>
    </row>
    <row r="730" spans="1:10" ht="15" x14ac:dyDescent="0.2">
      <c r="A730" s="64"/>
      <c r="B730" s="64"/>
      <c r="C730" s="64"/>
      <c r="D730" s="64"/>
      <c r="E730" s="64"/>
      <c r="F730" s="64"/>
      <c r="G730" s="64"/>
      <c r="H730" s="64"/>
      <c r="I730" s="64"/>
      <c r="J730" s="64"/>
    </row>
    <row r="731" spans="1:10" ht="15" x14ac:dyDescent="0.2">
      <c r="A731" s="64"/>
      <c r="B731" s="64"/>
      <c r="C731" s="64"/>
      <c r="D731" s="64"/>
      <c r="E731" s="64"/>
      <c r="F731" s="64"/>
      <c r="G731" s="64"/>
      <c r="H731" s="64"/>
      <c r="I731" s="64"/>
      <c r="J731" s="64"/>
    </row>
    <row r="732" spans="1:10" ht="15" x14ac:dyDescent="0.2">
      <c r="A732" s="64"/>
      <c r="B732" s="64"/>
      <c r="C732" s="64"/>
      <c r="D732" s="64"/>
      <c r="E732" s="64"/>
      <c r="F732" s="64"/>
      <c r="G732" s="64"/>
      <c r="H732" s="64"/>
      <c r="I732" s="64"/>
      <c r="J732" s="64"/>
    </row>
    <row r="733" spans="1:10" ht="15" x14ac:dyDescent="0.2">
      <c r="A733" s="64"/>
      <c r="B733" s="64"/>
      <c r="C733" s="64"/>
      <c r="D733" s="64"/>
      <c r="E733" s="64"/>
      <c r="F733" s="64"/>
      <c r="G733" s="64"/>
      <c r="H733" s="64"/>
      <c r="I733" s="64"/>
      <c r="J733" s="64"/>
    </row>
    <row r="734" spans="1:10" ht="15" x14ac:dyDescent="0.2">
      <c r="A734" s="64"/>
      <c r="B734" s="64"/>
      <c r="C734" s="64"/>
      <c r="D734" s="64"/>
      <c r="E734" s="64"/>
      <c r="F734" s="64"/>
      <c r="G734" s="64"/>
      <c r="H734" s="64"/>
      <c r="I734" s="64"/>
      <c r="J734" s="64"/>
    </row>
    <row r="735" spans="1:10" ht="15" x14ac:dyDescent="0.2">
      <c r="A735" s="64"/>
      <c r="B735" s="64"/>
      <c r="C735" s="64"/>
      <c r="D735" s="64"/>
      <c r="E735" s="64"/>
      <c r="F735" s="64"/>
      <c r="G735" s="64"/>
      <c r="H735" s="64"/>
      <c r="I735" s="64"/>
      <c r="J735" s="64"/>
    </row>
    <row r="736" spans="1:10" ht="15" x14ac:dyDescent="0.2">
      <c r="A736" s="64"/>
      <c r="B736" s="64"/>
      <c r="C736" s="64"/>
      <c r="D736" s="64"/>
      <c r="E736" s="64"/>
      <c r="F736" s="64"/>
      <c r="G736" s="64"/>
      <c r="H736" s="64"/>
      <c r="I736" s="64"/>
      <c r="J736" s="64"/>
    </row>
    <row r="737" spans="1:10" ht="15" x14ac:dyDescent="0.2">
      <c r="A737" s="64"/>
      <c r="B737" s="64"/>
      <c r="C737" s="64"/>
      <c r="D737" s="64"/>
      <c r="E737" s="64"/>
      <c r="F737" s="64"/>
      <c r="G737" s="64"/>
      <c r="H737" s="64"/>
      <c r="I737" s="64"/>
      <c r="J737" s="64"/>
    </row>
    <row r="738" spans="1:10" ht="15" x14ac:dyDescent="0.2">
      <c r="A738" s="64"/>
      <c r="B738" s="64"/>
      <c r="C738" s="64"/>
      <c r="D738" s="64"/>
      <c r="E738" s="64"/>
      <c r="F738" s="64"/>
      <c r="G738" s="64"/>
      <c r="H738" s="64"/>
      <c r="I738" s="64"/>
      <c r="J738" s="64"/>
    </row>
    <row r="739" spans="1:10" ht="15" x14ac:dyDescent="0.2">
      <c r="A739" s="64"/>
      <c r="B739" s="64"/>
      <c r="C739" s="64"/>
      <c r="D739" s="64"/>
      <c r="E739" s="64"/>
      <c r="F739" s="64"/>
      <c r="G739" s="64"/>
      <c r="H739" s="64"/>
      <c r="I739" s="64"/>
      <c r="J739" s="64"/>
    </row>
    <row r="740" spans="1:10" ht="15" x14ac:dyDescent="0.2">
      <c r="A740" s="64"/>
      <c r="B740" s="64"/>
      <c r="C740" s="64"/>
      <c r="D740" s="64"/>
      <c r="E740" s="64"/>
      <c r="F740" s="64"/>
      <c r="G740" s="64"/>
      <c r="H740" s="64"/>
      <c r="I740" s="64"/>
      <c r="J740" s="64"/>
    </row>
    <row r="741" spans="1:10" ht="15" x14ac:dyDescent="0.2">
      <c r="A741" s="64"/>
      <c r="B741" s="64"/>
      <c r="C741" s="64"/>
      <c r="D741" s="64"/>
      <c r="E741" s="64"/>
      <c r="F741" s="64"/>
      <c r="G741" s="64"/>
      <c r="H741" s="64"/>
      <c r="I741" s="64"/>
      <c r="J741" s="64"/>
    </row>
    <row r="742" spans="1:10" ht="15" x14ac:dyDescent="0.2">
      <c r="A742" s="64"/>
      <c r="B742" s="64"/>
      <c r="C742" s="64"/>
      <c r="D742" s="64"/>
      <c r="E742" s="64"/>
      <c r="F742" s="64"/>
      <c r="G742" s="64"/>
      <c r="H742" s="64"/>
      <c r="I742" s="64"/>
      <c r="J742" s="64"/>
    </row>
    <row r="743" spans="1:10" ht="15" x14ac:dyDescent="0.2">
      <c r="A743" s="64"/>
      <c r="B743" s="64"/>
      <c r="C743" s="64"/>
      <c r="D743" s="64"/>
      <c r="E743" s="64"/>
      <c r="F743" s="64"/>
      <c r="G743" s="64"/>
      <c r="H743" s="64"/>
      <c r="I743" s="64"/>
      <c r="J743" s="64"/>
    </row>
    <row r="744" spans="1:10" ht="15" x14ac:dyDescent="0.2">
      <c r="A744" s="64"/>
      <c r="B744" s="64"/>
      <c r="C744" s="64"/>
      <c r="D744" s="64"/>
      <c r="E744" s="64"/>
      <c r="F744" s="64"/>
      <c r="G744" s="64"/>
      <c r="H744" s="64"/>
      <c r="I744" s="64"/>
      <c r="J744" s="64"/>
    </row>
    <row r="745" spans="1:10" ht="15" x14ac:dyDescent="0.2">
      <c r="A745" s="64"/>
      <c r="B745" s="64"/>
      <c r="C745" s="64"/>
      <c r="D745" s="64"/>
      <c r="E745" s="64"/>
      <c r="F745" s="64"/>
      <c r="G745" s="64"/>
      <c r="H745" s="64"/>
      <c r="I745" s="64"/>
      <c r="J745" s="64"/>
    </row>
    <row r="746" spans="1:10" ht="15" x14ac:dyDescent="0.2">
      <c r="A746" s="64"/>
      <c r="B746" s="64"/>
      <c r="C746" s="64"/>
      <c r="D746" s="64"/>
      <c r="E746" s="64"/>
      <c r="F746" s="64"/>
      <c r="G746" s="64"/>
      <c r="H746" s="64"/>
      <c r="I746" s="64"/>
      <c r="J746" s="64"/>
    </row>
    <row r="747" spans="1:10" ht="15" x14ac:dyDescent="0.2">
      <c r="A747" s="64"/>
      <c r="B747" s="64"/>
      <c r="C747" s="64"/>
      <c r="D747" s="64"/>
      <c r="E747" s="64"/>
      <c r="F747" s="64"/>
      <c r="G747" s="64"/>
      <c r="H747" s="64"/>
      <c r="I747" s="64"/>
      <c r="J747" s="64"/>
    </row>
    <row r="748" spans="1:10" ht="15" x14ac:dyDescent="0.2">
      <c r="A748" s="64"/>
      <c r="B748" s="64"/>
      <c r="C748" s="64"/>
      <c r="D748" s="64"/>
      <c r="E748" s="64"/>
      <c r="F748" s="64"/>
      <c r="G748" s="64"/>
      <c r="H748" s="64"/>
      <c r="I748" s="64"/>
      <c r="J748" s="64"/>
    </row>
    <row r="749" spans="1:10" ht="15" x14ac:dyDescent="0.2">
      <c r="A749" s="64"/>
      <c r="B749" s="64"/>
      <c r="C749" s="64"/>
      <c r="D749" s="64"/>
      <c r="E749" s="64"/>
      <c r="F749" s="64"/>
      <c r="G749" s="64"/>
      <c r="H749" s="64"/>
      <c r="I749" s="64"/>
      <c r="J749" s="64"/>
    </row>
    <row r="750" spans="1:10" ht="15" x14ac:dyDescent="0.2">
      <c r="A750" s="64"/>
      <c r="B750" s="64"/>
      <c r="C750" s="64"/>
      <c r="D750" s="64"/>
      <c r="E750" s="64"/>
      <c r="F750" s="64"/>
      <c r="G750" s="64"/>
      <c r="H750" s="64"/>
      <c r="I750" s="64"/>
      <c r="J750" s="64"/>
    </row>
    <row r="751" spans="1:10" ht="15" x14ac:dyDescent="0.2">
      <c r="A751" s="64"/>
      <c r="B751" s="64"/>
      <c r="C751" s="64"/>
      <c r="D751" s="64"/>
      <c r="E751" s="64"/>
      <c r="F751" s="64"/>
      <c r="G751" s="64"/>
      <c r="H751" s="64"/>
      <c r="I751" s="64"/>
      <c r="J751" s="64"/>
    </row>
    <row r="752" spans="1:10" ht="15" x14ac:dyDescent="0.2">
      <c r="A752" s="64"/>
      <c r="B752" s="64"/>
      <c r="C752" s="64"/>
      <c r="D752" s="64"/>
      <c r="E752" s="64"/>
      <c r="F752" s="64"/>
      <c r="G752" s="64"/>
      <c r="H752" s="64"/>
      <c r="I752" s="64"/>
      <c r="J752" s="64"/>
    </row>
    <row r="753" spans="1:10" ht="15" x14ac:dyDescent="0.2">
      <c r="A753" s="64"/>
      <c r="B753" s="64"/>
      <c r="C753" s="64"/>
      <c r="D753" s="64"/>
      <c r="E753" s="64"/>
      <c r="F753" s="64"/>
      <c r="G753" s="64"/>
      <c r="H753" s="64"/>
      <c r="I753" s="64"/>
      <c r="J753" s="64"/>
    </row>
    <row r="754" spans="1:10" ht="15" x14ac:dyDescent="0.2">
      <c r="A754" s="64"/>
      <c r="B754" s="64"/>
      <c r="C754" s="64"/>
      <c r="D754" s="64"/>
      <c r="E754" s="64"/>
      <c r="F754" s="64"/>
      <c r="G754" s="64"/>
      <c r="H754" s="64"/>
      <c r="I754" s="64"/>
      <c r="J754" s="64"/>
    </row>
    <row r="755" spans="1:10" ht="15" x14ac:dyDescent="0.2">
      <c r="A755" s="64"/>
      <c r="B755" s="64"/>
      <c r="C755" s="64"/>
      <c r="D755" s="64"/>
      <c r="E755" s="64"/>
      <c r="F755" s="64"/>
      <c r="G755" s="64"/>
      <c r="H755" s="64"/>
      <c r="I755" s="64"/>
      <c r="J755" s="64"/>
    </row>
    <row r="756" spans="1:10" ht="15" x14ac:dyDescent="0.2">
      <c r="A756" s="64"/>
      <c r="B756" s="64"/>
      <c r="C756" s="64"/>
      <c r="D756" s="64"/>
      <c r="E756" s="64"/>
      <c r="F756" s="64"/>
      <c r="G756" s="64"/>
      <c r="H756" s="64"/>
      <c r="I756" s="64"/>
      <c r="J756" s="64"/>
    </row>
    <row r="757" spans="1:10" ht="15" x14ac:dyDescent="0.2">
      <c r="A757" s="64"/>
      <c r="B757" s="64"/>
      <c r="C757" s="64"/>
      <c r="D757" s="64"/>
      <c r="E757" s="64"/>
      <c r="F757" s="64"/>
      <c r="G757" s="64"/>
      <c r="H757" s="64"/>
      <c r="I757" s="64"/>
      <c r="J757" s="64"/>
    </row>
    <row r="758" spans="1:10" ht="15" x14ac:dyDescent="0.2">
      <c r="A758" s="64"/>
      <c r="B758" s="64"/>
      <c r="C758" s="64"/>
      <c r="D758" s="64"/>
      <c r="E758" s="64"/>
      <c r="F758" s="64"/>
      <c r="G758" s="64"/>
      <c r="H758" s="64"/>
      <c r="I758" s="64"/>
      <c r="J758" s="64"/>
    </row>
    <row r="759" spans="1:10" ht="15" x14ac:dyDescent="0.2">
      <c r="A759" s="64"/>
      <c r="B759" s="64"/>
      <c r="C759" s="64"/>
      <c r="D759" s="64"/>
      <c r="E759" s="64"/>
      <c r="F759" s="64"/>
      <c r="G759" s="64"/>
      <c r="H759" s="64"/>
      <c r="I759" s="64"/>
      <c r="J759" s="64"/>
    </row>
    <row r="760" spans="1:10" ht="15" x14ac:dyDescent="0.2">
      <c r="A760" s="64"/>
      <c r="B760" s="64"/>
      <c r="C760" s="64"/>
      <c r="D760" s="64"/>
      <c r="E760" s="64"/>
      <c r="F760" s="64"/>
      <c r="G760" s="64"/>
      <c r="H760" s="64"/>
      <c r="I760" s="64"/>
      <c r="J760" s="64"/>
    </row>
    <row r="761" spans="1:10" ht="15" x14ac:dyDescent="0.2">
      <c r="A761" s="64"/>
      <c r="B761" s="64"/>
      <c r="C761" s="64"/>
      <c r="D761" s="64"/>
      <c r="E761" s="64"/>
      <c r="F761" s="64"/>
      <c r="G761" s="64"/>
      <c r="H761" s="64"/>
      <c r="I761" s="64"/>
      <c r="J761" s="64"/>
    </row>
    <row r="762" spans="1:10" ht="15" x14ac:dyDescent="0.2">
      <c r="A762" s="64"/>
      <c r="B762" s="64"/>
      <c r="C762" s="64"/>
      <c r="D762" s="64"/>
      <c r="E762" s="64"/>
      <c r="F762" s="64"/>
      <c r="G762" s="64"/>
      <c r="H762" s="64"/>
      <c r="I762" s="64"/>
      <c r="J762" s="64"/>
    </row>
    <row r="763" spans="1:10" ht="15" x14ac:dyDescent="0.2">
      <c r="A763" s="64"/>
      <c r="B763" s="64"/>
      <c r="C763" s="64"/>
      <c r="D763" s="64"/>
      <c r="E763" s="64"/>
      <c r="F763" s="64"/>
      <c r="G763" s="64"/>
      <c r="H763" s="64"/>
      <c r="I763" s="64"/>
      <c r="J763" s="64"/>
    </row>
    <row r="764" spans="1:10" ht="15" x14ac:dyDescent="0.2">
      <c r="A764" s="64"/>
      <c r="B764" s="64"/>
      <c r="C764" s="64"/>
      <c r="D764" s="64"/>
      <c r="E764" s="64"/>
      <c r="F764" s="64"/>
      <c r="G764" s="64"/>
      <c r="H764" s="64"/>
      <c r="I764" s="64"/>
      <c r="J764" s="64"/>
    </row>
    <row r="765" spans="1:10" ht="15" x14ac:dyDescent="0.2">
      <c r="A765" s="64"/>
      <c r="B765" s="64"/>
      <c r="C765" s="64"/>
      <c r="D765" s="64"/>
      <c r="E765" s="64"/>
      <c r="F765" s="64"/>
      <c r="G765" s="64"/>
      <c r="H765" s="64"/>
      <c r="I765" s="64"/>
      <c r="J765" s="64"/>
    </row>
    <row r="766" spans="1:10" ht="15" x14ac:dyDescent="0.2">
      <c r="A766" s="64"/>
      <c r="B766" s="64"/>
      <c r="C766" s="64"/>
      <c r="D766" s="64"/>
      <c r="E766" s="64"/>
      <c r="F766" s="64"/>
      <c r="G766" s="64"/>
      <c r="H766" s="64"/>
      <c r="I766" s="64"/>
      <c r="J766" s="64"/>
    </row>
    <row r="767" spans="1:10" ht="15" x14ac:dyDescent="0.2">
      <c r="A767" s="64"/>
      <c r="B767" s="64"/>
      <c r="C767" s="64"/>
      <c r="D767" s="64"/>
      <c r="E767" s="64"/>
      <c r="F767" s="64"/>
      <c r="G767" s="64"/>
      <c r="H767" s="64"/>
      <c r="I767" s="64"/>
      <c r="J767" s="64"/>
    </row>
    <row r="768" spans="1:10" ht="15" x14ac:dyDescent="0.2">
      <c r="A768" s="64"/>
      <c r="B768" s="64"/>
      <c r="C768" s="64"/>
      <c r="D768" s="64"/>
      <c r="E768" s="64"/>
      <c r="F768" s="64"/>
      <c r="G768" s="64"/>
      <c r="H768" s="64"/>
      <c r="I768" s="64"/>
      <c r="J768" s="64"/>
    </row>
    <row r="769" spans="1:10" ht="15" x14ac:dyDescent="0.2">
      <c r="A769" s="64"/>
      <c r="B769" s="64"/>
      <c r="C769" s="64"/>
      <c r="D769" s="64"/>
      <c r="E769" s="64"/>
      <c r="F769" s="64"/>
      <c r="G769" s="64"/>
      <c r="H769" s="64"/>
      <c r="I769" s="64"/>
      <c r="J769" s="64"/>
    </row>
    <row r="770" spans="1:10" ht="15" x14ac:dyDescent="0.2">
      <c r="A770" s="64"/>
      <c r="B770" s="64"/>
      <c r="C770" s="64"/>
      <c r="D770" s="64"/>
      <c r="E770" s="64"/>
      <c r="F770" s="64"/>
      <c r="G770" s="64"/>
      <c r="H770" s="64"/>
      <c r="I770" s="64"/>
      <c r="J770" s="64"/>
    </row>
    <row r="771" spans="1:10" ht="15" x14ac:dyDescent="0.2">
      <c r="A771" s="64"/>
      <c r="B771" s="64"/>
      <c r="C771" s="64"/>
      <c r="D771" s="64"/>
      <c r="E771" s="64"/>
      <c r="F771" s="64"/>
      <c r="G771" s="64"/>
      <c r="H771" s="64"/>
      <c r="I771" s="64"/>
      <c r="J771" s="64"/>
    </row>
    <row r="772" spans="1:10" ht="15" x14ac:dyDescent="0.2">
      <c r="A772" s="64"/>
      <c r="B772" s="64"/>
      <c r="C772" s="64"/>
      <c r="D772" s="64"/>
      <c r="E772" s="64"/>
      <c r="F772" s="64"/>
      <c r="G772" s="64"/>
      <c r="H772" s="64"/>
      <c r="I772" s="64"/>
      <c r="J772" s="64"/>
    </row>
    <row r="773" spans="1:10" ht="15" x14ac:dyDescent="0.2">
      <c r="A773" s="64"/>
      <c r="B773" s="64"/>
      <c r="C773" s="64"/>
      <c r="D773" s="64"/>
      <c r="E773" s="64"/>
      <c r="F773" s="64"/>
      <c r="G773" s="64"/>
      <c r="H773" s="64"/>
      <c r="I773" s="64"/>
      <c r="J773" s="64"/>
    </row>
    <row r="774" spans="1:10" ht="15" x14ac:dyDescent="0.2">
      <c r="A774" s="64"/>
      <c r="B774" s="64"/>
      <c r="C774" s="64"/>
      <c r="D774" s="64"/>
      <c r="E774" s="64"/>
      <c r="F774" s="64"/>
      <c r="G774" s="64"/>
      <c r="H774" s="64"/>
      <c r="I774" s="64"/>
      <c r="J774" s="64"/>
    </row>
    <row r="775" spans="1:10" ht="15" x14ac:dyDescent="0.2">
      <c r="A775" s="64"/>
      <c r="B775" s="64"/>
      <c r="C775" s="64"/>
      <c r="D775" s="64"/>
      <c r="E775" s="64"/>
      <c r="F775" s="64"/>
      <c r="G775" s="64"/>
      <c r="H775" s="64"/>
      <c r="I775" s="64"/>
      <c r="J775" s="64"/>
    </row>
    <row r="776" spans="1:10" ht="15" x14ac:dyDescent="0.2">
      <c r="A776" s="64"/>
      <c r="B776" s="64"/>
      <c r="C776" s="64"/>
      <c r="D776" s="64"/>
      <c r="E776" s="64"/>
      <c r="F776" s="64"/>
      <c r="G776" s="64"/>
      <c r="H776" s="64"/>
      <c r="I776" s="64"/>
      <c r="J776" s="64"/>
    </row>
    <row r="777" spans="1:10" ht="15" x14ac:dyDescent="0.2">
      <c r="A777" s="64"/>
      <c r="B777" s="64"/>
      <c r="C777" s="64"/>
      <c r="D777" s="64"/>
      <c r="E777" s="64"/>
      <c r="F777" s="64"/>
      <c r="G777" s="64"/>
      <c r="H777" s="64"/>
      <c r="I777" s="64"/>
      <c r="J777" s="64"/>
    </row>
    <row r="778" spans="1:10" ht="15" x14ac:dyDescent="0.2">
      <c r="A778" s="64"/>
      <c r="B778" s="64"/>
      <c r="C778" s="64"/>
      <c r="D778" s="64"/>
      <c r="E778" s="64"/>
      <c r="F778" s="64"/>
      <c r="G778" s="64"/>
      <c r="H778" s="64"/>
      <c r="I778" s="64"/>
      <c r="J778" s="64"/>
    </row>
    <row r="779" spans="1:10" ht="15" x14ac:dyDescent="0.2">
      <c r="A779" s="64"/>
      <c r="B779" s="64"/>
      <c r="C779" s="64"/>
      <c r="D779" s="64"/>
      <c r="E779" s="64"/>
      <c r="F779" s="64"/>
      <c r="G779" s="64"/>
      <c r="H779" s="64"/>
      <c r="I779" s="64"/>
      <c r="J779" s="64"/>
    </row>
    <row r="780" spans="1:10" ht="15" x14ac:dyDescent="0.2">
      <c r="A780" s="64"/>
      <c r="B780" s="64"/>
      <c r="C780" s="64"/>
      <c r="D780" s="64"/>
      <c r="E780" s="64"/>
      <c r="F780" s="64"/>
      <c r="G780" s="64"/>
      <c r="H780" s="64"/>
      <c r="I780" s="64"/>
      <c r="J780" s="64"/>
    </row>
    <row r="781" spans="1:10" ht="15" x14ac:dyDescent="0.2">
      <c r="A781" s="64"/>
      <c r="B781" s="64"/>
      <c r="C781" s="64"/>
      <c r="D781" s="64"/>
      <c r="E781" s="64"/>
      <c r="F781" s="64"/>
      <c r="G781" s="64"/>
      <c r="H781" s="64"/>
      <c r="I781" s="64"/>
      <c r="J781" s="64"/>
    </row>
    <row r="782" spans="1:10" ht="15" x14ac:dyDescent="0.2">
      <c r="A782" s="64"/>
      <c r="B782" s="64"/>
      <c r="C782" s="64"/>
      <c r="D782" s="64"/>
      <c r="E782" s="64"/>
      <c r="F782" s="64"/>
      <c r="G782" s="64"/>
      <c r="H782" s="64"/>
      <c r="I782" s="64"/>
      <c r="J782" s="64"/>
    </row>
    <row r="783" spans="1:10" ht="15" x14ac:dyDescent="0.2">
      <c r="A783" s="64"/>
      <c r="B783" s="64"/>
      <c r="C783" s="64"/>
      <c r="D783" s="64"/>
      <c r="E783" s="64"/>
      <c r="F783" s="64"/>
      <c r="G783" s="64"/>
      <c r="H783" s="64"/>
      <c r="I783" s="64"/>
      <c r="J783" s="64"/>
    </row>
    <row r="784" spans="1:10" ht="15" x14ac:dyDescent="0.2">
      <c r="A784" s="64"/>
      <c r="B784" s="64"/>
      <c r="C784" s="64"/>
      <c r="D784" s="64"/>
      <c r="E784" s="64"/>
      <c r="F784" s="64"/>
      <c r="G784" s="64"/>
      <c r="H784" s="64"/>
      <c r="I784" s="64"/>
      <c r="J784" s="64"/>
    </row>
    <row r="785" spans="1:10" ht="15" x14ac:dyDescent="0.2">
      <c r="A785" s="64"/>
      <c r="B785" s="64"/>
      <c r="C785" s="64"/>
      <c r="D785" s="64"/>
      <c r="E785" s="64"/>
      <c r="F785" s="64"/>
      <c r="G785" s="64"/>
      <c r="H785" s="64"/>
      <c r="I785" s="64"/>
      <c r="J785" s="64"/>
    </row>
    <row r="786" spans="1:10" ht="15" x14ac:dyDescent="0.2">
      <c r="A786" s="64"/>
      <c r="B786" s="64"/>
      <c r="C786" s="64"/>
      <c r="D786" s="64"/>
      <c r="E786" s="64"/>
      <c r="F786" s="64"/>
      <c r="G786" s="64"/>
      <c r="H786" s="64"/>
      <c r="I786" s="64"/>
      <c r="J786" s="64"/>
    </row>
    <row r="787" spans="1:10" ht="15" x14ac:dyDescent="0.2">
      <c r="A787" s="64"/>
      <c r="B787" s="64"/>
      <c r="C787" s="64"/>
      <c r="D787" s="64"/>
      <c r="E787" s="64"/>
      <c r="F787" s="64"/>
      <c r="G787" s="64"/>
      <c r="H787" s="64"/>
      <c r="I787" s="64"/>
      <c r="J787" s="64"/>
    </row>
    <row r="788" spans="1:10" ht="15" x14ac:dyDescent="0.2">
      <c r="A788" s="64"/>
      <c r="B788" s="64"/>
      <c r="C788" s="64"/>
      <c r="D788" s="64"/>
      <c r="E788" s="64"/>
      <c r="F788" s="64"/>
      <c r="G788" s="64"/>
      <c r="H788" s="64"/>
      <c r="I788" s="64"/>
      <c r="J788" s="64"/>
    </row>
    <row r="789" spans="1:10" ht="15" x14ac:dyDescent="0.2">
      <c r="A789" s="64"/>
      <c r="B789" s="64"/>
      <c r="C789" s="64"/>
      <c r="D789" s="64"/>
      <c r="E789" s="64"/>
      <c r="F789" s="64"/>
      <c r="G789" s="64"/>
      <c r="H789" s="64"/>
      <c r="I789" s="64"/>
      <c r="J789" s="64"/>
    </row>
    <row r="790" spans="1:10" ht="15" x14ac:dyDescent="0.2">
      <c r="A790" s="64"/>
      <c r="B790" s="64"/>
      <c r="C790" s="64"/>
      <c r="D790" s="64"/>
      <c r="E790" s="64"/>
      <c r="F790" s="64"/>
      <c r="G790" s="64"/>
      <c r="H790" s="64"/>
      <c r="I790" s="64"/>
      <c r="J790" s="64"/>
    </row>
    <row r="791" spans="1:10" ht="15" x14ac:dyDescent="0.2">
      <c r="A791" s="64"/>
      <c r="B791" s="64"/>
      <c r="C791" s="64"/>
      <c r="D791" s="64"/>
      <c r="E791" s="64"/>
      <c r="F791" s="64"/>
      <c r="G791" s="64"/>
      <c r="H791" s="64"/>
      <c r="I791" s="64"/>
      <c r="J791" s="64"/>
    </row>
    <row r="792" spans="1:10" ht="15" x14ac:dyDescent="0.2">
      <c r="A792" s="64"/>
      <c r="B792" s="64"/>
      <c r="C792" s="64"/>
      <c r="D792" s="64"/>
      <c r="E792" s="64"/>
      <c r="F792" s="64"/>
      <c r="G792" s="64"/>
      <c r="H792" s="64"/>
      <c r="I792" s="64"/>
      <c r="J792" s="64"/>
    </row>
    <row r="793" spans="1:10" ht="15" x14ac:dyDescent="0.2">
      <c r="A793" s="64"/>
      <c r="B793" s="64"/>
      <c r="C793" s="64"/>
      <c r="D793" s="64"/>
      <c r="E793" s="64"/>
      <c r="F793" s="64"/>
      <c r="G793" s="64"/>
      <c r="H793" s="64"/>
      <c r="I793" s="64"/>
      <c r="J793" s="64"/>
    </row>
    <row r="794" spans="1:10" ht="15" x14ac:dyDescent="0.2">
      <c r="A794" s="64"/>
      <c r="B794" s="64"/>
      <c r="C794" s="64"/>
      <c r="D794" s="64"/>
      <c r="E794" s="64"/>
      <c r="F794" s="64"/>
      <c r="G794" s="64"/>
      <c r="H794" s="64"/>
      <c r="I794" s="64"/>
      <c r="J794" s="64"/>
    </row>
    <row r="795" spans="1:10" ht="15" x14ac:dyDescent="0.2">
      <c r="A795" s="64"/>
      <c r="B795" s="64"/>
      <c r="C795" s="64"/>
      <c r="D795" s="64"/>
      <c r="E795" s="64"/>
      <c r="F795" s="64"/>
      <c r="G795" s="64"/>
      <c r="H795" s="64"/>
      <c r="I795" s="64"/>
      <c r="J795" s="64"/>
    </row>
    <row r="796" spans="1:10" ht="15" x14ac:dyDescent="0.2">
      <c r="A796" s="64"/>
      <c r="B796" s="64"/>
      <c r="C796" s="64"/>
      <c r="D796" s="64"/>
      <c r="E796" s="64"/>
      <c r="F796" s="64"/>
      <c r="G796" s="64"/>
      <c r="H796" s="64"/>
      <c r="I796" s="64"/>
      <c r="J796" s="64"/>
    </row>
    <row r="797" spans="1:10" ht="15" x14ac:dyDescent="0.2">
      <c r="A797" s="64"/>
      <c r="B797" s="64"/>
      <c r="C797" s="64"/>
      <c r="D797" s="64"/>
      <c r="E797" s="64"/>
      <c r="F797" s="64"/>
      <c r="G797" s="64"/>
      <c r="H797" s="64"/>
      <c r="I797" s="64"/>
      <c r="J797" s="64"/>
    </row>
    <row r="798" spans="1:10" ht="15" x14ac:dyDescent="0.2">
      <c r="A798" s="64"/>
      <c r="B798" s="64"/>
      <c r="C798" s="64"/>
      <c r="D798" s="64"/>
      <c r="E798" s="64"/>
      <c r="F798" s="64"/>
      <c r="G798" s="64"/>
      <c r="H798" s="64"/>
      <c r="I798" s="64"/>
      <c r="J798" s="64"/>
    </row>
    <row r="799" spans="1:10" ht="15" x14ac:dyDescent="0.2">
      <c r="A799" s="64"/>
      <c r="B799" s="64"/>
      <c r="C799" s="64"/>
      <c r="D799" s="64"/>
      <c r="E799" s="64"/>
      <c r="F799" s="64"/>
      <c r="G799" s="64"/>
      <c r="H799" s="64"/>
      <c r="I799" s="64"/>
      <c r="J799" s="64"/>
    </row>
    <row r="800" spans="1:10" ht="15" x14ac:dyDescent="0.2">
      <c r="A800" s="64"/>
      <c r="B800" s="64"/>
      <c r="C800" s="64"/>
      <c r="D800" s="64"/>
      <c r="E800" s="64"/>
      <c r="F800" s="64"/>
      <c r="G800" s="64"/>
      <c r="H800" s="64"/>
      <c r="I800" s="64"/>
      <c r="J800" s="64"/>
    </row>
    <row r="801" spans="1:10" ht="15" x14ac:dyDescent="0.2">
      <c r="A801" s="64"/>
      <c r="B801" s="64"/>
      <c r="C801" s="64"/>
      <c r="D801" s="64"/>
      <c r="E801" s="64"/>
      <c r="F801" s="64"/>
      <c r="G801" s="64"/>
      <c r="H801" s="64"/>
      <c r="I801" s="64"/>
      <c r="J801" s="64"/>
    </row>
    <row r="802" spans="1:10" ht="15" x14ac:dyDescent="0.2">
      <c r="A802" s="64"/>
      <c r="B802" s="64"/>
      <c r="C802" s="64"/>
      <c r="D802" s="64"/>
      <c r="E802" s="64"/>
      <c r="F802" s="64"/>
      <c r="G802" s="64"/>
      <c r="H802" s="64"/>
      <c r="I802" s="64"/>
      <c r="J802" s="64"/>
    </row>
    <row r="803" spans="1:10" ht="15" x14ac:dyDescent="0.2">
      <c r="A803" s="64"/>
      <c r="B803" s="64"/>
      <c r="C803" s="64"/>
      <c r="D803" s="64"/>
      <c r="E803" s="64"/>
      <c r="F803" s="64"/>
      <c r="G803" s="64"/>
      <c r="H803" s="64"/>
      <c r="I803" s="64"/>
      <c r="J803" s="64"/>
    </row>
    <row r="804" spans="1:10" ht="15" x14ac:dyDescent="0.2">
      <c r="A804" s="64"/>
      <c r="B804" s="64"/>
      <c r="C804" s="64"/>
      <c r="D804" s="64"/>
      <c r="E804" s="64"/>
      <c r="F804" s="64"/>
      <c r="G804" s="64"/>
      <c r="H804" s="64"/>
      <c r="I804" s="64"/>
      <c r="J804" s="64"/>
    </row>
    <row r="805" spans="1:10" ht="15" x14ac:dyDescent="0.2">
      <c r="A805" s="64"/>
      <c r="B805" s="64"/>
      <c r="C805" s="64"/>
      <c r="D805" s="64"/>
      <c r="E805" s="64"/>
      <c r="F805" s="64"/>
      <c r="G805" s="64"/>
      <c r="H805" s="64"/>
      <c r="I805" s="64"/>
      <c r="J805" s="64"/>
    </row>
    <row r="806" spans="1:10" ht="15" x14ac:dyDescent="0.2">
      <c r="A806" s="64"/>
      <c r="B806" s="64"/>
      <c r="C806" s="64"/>
      <c r="D806" s="64"/>
      <c r="E806" s="64"/>
      <c r="F806" s="64"/>
      <c r="G806" s="64"/>
      <c r="H806" s="64"/>
      <c r="I806" s="64"/>
      <c r="J806" s="64"/>
    </row>
    <row r="807" spans="1:10" ht="15" x14ac:dyDescent="0.2">
      <c r="A807" s="64"/>
      <c r="B807" s="64"/>
      <c r="C807" s="64"/>
      <c r="D807" s="64"/>
      <c r="E807" s="64"/>
      <c r="F807" s="64"/>
      <c r="G807" s="64"/>
      <c r="H807" s="64"/>
      <c r="I807" s="64"/>
      <c r="J807" s="64"/>
    </row>
    <row r="808" spans="1:10" ht="15" x14ac:dyDescent="0.2">
      <c r="A808" s="64"/>
      <c r="B808" s="64"/>
      <c r="C808" s="64"/>
      <c r="D808" s="64"/>
      <c r="E808" s="64"/>
      <c r="F808" s="64"/>
      <c r="G808" s="64"/>
      <c r="H808" s="64"/>
      <c r="I808" s="64"/>
      <c r="J808" s="64"/>
    </row>
    <row r="809" spans="1:10" ht="15" x14ac:dyDescent="0.2">
      <c r="A809" s="64"/>
      <c r="B809" s="64"/>
      <c r="C809" s="64"/>
      <c r="D809" s="64"/>
      <c r="E809" s="64"/>
      <c r="F809" s="64"/>
      <c r="G809" s="64"/>
      <c r="H809" s="64"/>
      <c r="I809" s="64"/>
      <c r="J809" s="64"/>
    </row>
    <row r="810" spans="1:10" ht="15" x14ac:dyDescent="0.2">
      <c r="A810" s="64"/>
      <c r="B810" s="64"/>
      <c r="C810" s="64"/>
      <c r="D810" s="64"/>
      <c r="E810" s="64"/>
      <c r="F810" s="64"/>
      <c r="G810" s="64"/>
      <c r="H810" s="64"/>
      <c r="I810" s="64"/>
      <c r="J810" s="64"/>
    </row>
    <row r="811" spans="1:10" ht="15" x14ac:dyDescent="0.2">
      <c r="A811" s="64"/>
      <c r="B811" s="64"/>
      <c r="C811" s="64"/>
      <c r="D811" s="64"/>
      <c r="E811" s="64"/>
      <c r="F811" s="64"/>
      <c r="G811" s="64"/>
      <c r="H811" s="64"/>
      <c r="I811" s="64"/>
      <c r="J811" s="64"/>
    </row>
    <row r="812" spans="1:10" ht="15" x14ac:dyDescent="0.2">
      <c r="A812" s="64"/>
      <c r="B812" s="64"/>
      <c r="C812" s="64"/>
      <c r="D812" s="64"/>
      <c r="E812" s="64"/>
      <c r="F812" s="64"/>
      <c r="G812" s="64"/>
      <c r="H812" s="64"/>
      <c r="I812" s="64"/>
      <c r="J812" s="64"/>
    </row>
    <row r="813" spans="1:10" ht="15" x14ac:dyDescent="0.2">
      <c r="A813" s="64"/>
      <c r="B813" s="64"/>
      <c r="C813" s="64"/>
      <c r="D813" s="64"/>
      <c r="E813" s="64"/>
      <c r="F813" s="64"/>
      <c r="G813" s="64"/>
      <c r="H813" s="64"/>
      <c r="I813" s="64"/>
      <c r="J813" s="64"/>
    </row>
    <row r="814" spans="1:10" ht="15" x14ac:dyDescent="0.2">
      <c r="A814" s="64"/>
      <c r="B814" s="64"/>
      <c r="C814" s="64"/>
      <c r="D814" s="64"/>
      <c r="E814" s="64"/>
      <c r="F814" s="64"/>
      <c r="G814" s="64"/>
      <c r="H814" s="64"/>
      <c r="I814" s="64"/>
      <c r="J814" s="64"/>
    </row>
    <row r="815" spans="1:10" ht="15" x14ac:dyDescent="0.2">
      <c r="A815" s="64"/>
      <c r="B815" s="64"/>
      <c r="C815" s="64"/>
      <c r="D815" s="64"/>
      <c r="E815" s="64"/>
      <c r="F815" s="64"/>
      <c r="G815" s="64"/>
      <c r="H815" s="64"/>
      <c r="I815" s="64"/>
      <c r="J815" s="64"/>
    </row>
    <row r="816" spans="1:10" ht="15" x14ac:dyDescent="0.2">
      <c r="A816" s="64"/>
      <c r="B816" s="64"/>
      <c r="C816" s="64"/>
      <c r="D816" s="64"/>
      <c r="E816" s="64"/>
      <c r="F816" s="64"/>
      <c r="G816" s="64"/>
      <c r="H816" s="64"/>
      <c r="I816" s="64"/>
      <c r="J816" s="64"/>
    </row>
    <row r="817" spans="1:10" ht="15" x14ac:dyDescent="0.2">
      <c r="A817" s="64"/>
      <c r="B817" s="64"/>
      <c r="C817" s="64"/>
      <c r="D817" s="64"/>
      <c r="E817" s="64"/>
      <c r="F817" s="64"/>
      <c r="G817" s="64"/>
      <c r="H817" s="64"/>
      <c r="I817" s="64"/>
      <c r="J817" s="64"/>
    </row>
    <row r="818" spans="1:10" ht="15" x14ac:dyDescent="0.2">
      <c r="A818" s="64"/>
      <c r="B818" s="64"/>
      <c r="C818" s="64"/>
      <c r="D818" s="64"/>
      <c r="E818" s="64"/>
      <c r="F818" s="64"/>
      <c r="G818" s="64"/>
      <c r="H818" s="64"/>
      <c r="I818" s="64"/>
      <c r="J818" s="64"/>
    </row>
    <row r="819" spans="1:10" ht="15" x14ac:dyDescent="0.2">
      <c r="A819" s="64"/>
      <c r="B819" s="64"/>
      <c r="C819" s="64"/>
      <c r="D819" s="64"/>
      <c r="E819" s="64"/>
      <c r="F819" s="64"/>
      <c r="G819" s="64"/>
      <c r="H819" s="64"/>
      <c r="I819" s="64"/>
      <c r="J819" s="64"/>
    </row>
    <row r="820" spans="1:10" ht="15" x14ac:dyDescent="0.2">
      <c r="A820" s="64"/>
      <c r="B820" s="64"/>
      <c r="C820" s="64"/>
      <c r="D820" s="64"/>
      <c r="E820" s="64"/>
      <c r="F820" s="64"/>
      <c r="G820" s="64"/>
      <c r="H820" s="64"/>
      <c r="I820" s="64"/>
      <c r="J820" s="64"/>
    </row>
    <row r="821" spans="1:10" ht="15" x14ac:dyDescent="0.2">
      <c r="A821" s="64"/>
      <c r="B821" s="64"/>
      <c r="C821" s="64"/>
      <c r="D821" s="64"/>
      <c r="E821" s="64"/>
      <c r="F821" s="64"/>
      <c r="G821" s="64"/>
      <c r="H821" s="64"/>
      <c r="I821" s="64"/>
      <c r="J821" s="64"/>
    </row>
    <row r="822" spans="1:10" ht="15" x14ac:dyDescent="0.2">
      <c r="A822" s="64"/>
      <c r="B822" s="64"/>
      <c r="C822" s="64"/>
      <c r="D822" s="64"/>
      <c r="E822" s="64"/>
      <c r="F822" s="64"/>
      <c r="G822" s="64"/>
      <c r="H822" s="64"/>
      <c r="I822" s="64"/>
      <c r="J822" s="64"/>
    </row>
    <row r="823" spans="1:10" ht="15" x14ac:dyDescent="0.2">
      <c r="A823" s="64"/>
      <c r="B823" s="64"/>
      <c r="C823" s="64"/>
      <c r="D823" s="64"/>
      <c r="E823" s="64"/>
      <c r="F823" s="64"/>
      <c r="G823" s="64"/>
      <c r="H823" s="64"/>
      <c r="I823" s="64"/>
      <c r="J823" s="64"/>
    </row>
    <row r="824" spans="1:10" ht="15" x14ac:dyDescent="0.2">
      <c r="A824" s="64"/>
      <c r="B824" s="64"/>
      <c r="C824" s="64"/>
      <c r="D824" s="64"/>
      <c r="E824" s="64"/>
      <c r="F824" s="64"/>
      <c r="G824" s="64"/>
      <c r="H824" s="64"/>
      <c r="I824" s="64"/>
      <c r="J824" s="64"/>
    </row>
    <row r="825" spans="1:10" ht="15" x14ac:dyDescent="0.2">
      <c r="A825" s="64"/>
      <c r="B825" s="64"/>
      <c r="C825" s="64"/>
      <c r="D825" s="64"/>
      <c r="E825" s="64"/>
      <c r="F825" s="64"/>
      <c r="G825" s="64"/>
      <c r="H825" s="64"/>
      <c r="I825" s="64"/>
      <c r="J825" s="64"/>
    </row>
    <row r="826" spans="1:10" ht="15" x14ac:dyDescent="0.2">
      <c r="A826" s="64"/>
      <c r="B826" s="64"/>
      <c r="C826" s="64"/>
      <c r="D826" s="64"/>
      <c r="E826" s="64"/>
      <c r="F826" s="64"/>
      <c r="G826" s="64"/>
      <c r="H826" s="64"/>
      <c r="I826" s="64"/>
      <c r="J826" s="64"/>
    </row>
    <row r="827" spans="1:10" ht="15" x14ac:dyDescent="0.2">
      <c r="A827" s="64"/>
      <c r="B827" s="64"/>
      <c r="C827" s="64"/>
      <c r="D827" s="64"/>
      <c r="E827" s="64"/>
      <c r="F827" s="64"/>
      <c r="G827" s="64"/>
      <c r="H827" s="64"/>
      <c r="I827" s="64"/>
      <c r="J827" s="64"/>
    </row>
    <row r="828" spans="1:10" ht="15" x14ac:dyDescent="0.2">
      <c r="A828" s="64"/>
      <c r="B828" s="64"/>
      <c r="C828" s="64"/>
      <c r="D828" s="64"/>
      <c r="E828" s="64"/>
      <c r="F828" s="64"/>
      <c r="G828" s="64"/>
      <c r="H828" s="64"/>
      <c r="I828" s="64"/>
      <c r="J828" s="64"/>
    </row>
    <row r="829" spans="1:10" ht="15" x14ac:dyDescent="0.2">
      <c r="A829" s="64"/>
      <c r="B829" s="64"/>
      <c r="C829" s="64"/>
      <c r="D829" s="64"/>
      <c r="E829" s="64"/>
      <c r="F829" s="64"/>
      <c r="G829" s="64"/>
      <c r="H829" s="64"/>
      <c r="I829" s="64"/>
      <c r="J829" s="64"/>
    </row>
    <row r="830" spans="1:10" ht="15" x14ac:dyDescent="0.2">
      <c r="A830" s="64"/>
      <c r="B830" s="64"/>
      <c r="C830" s="64"/>
      <c r="D830" s="64"/>
      <c r="E830" s="64"/>
      <c r="F830" s="64"/>
      <c r="G830" s="64"/>
      <c r="H830" s="64"/>
      <c r="I830" s="64"/>
      <c r="J830" s="64"/>
    </row>
    <row r="831" spans="1:10" ht="15" x14ac:dyDescent="0.2">
      <c r="A831" s="64"/>
      <c r="B831" s="64"/>
      <c r="C831" s="64"/>
      <c r="D831" s="64"/>
      <c r="E831" s="64"/>
      <c r="F831" s="64"/>
      <c r="G831" s="64"/>
      <c r="H831" s="64"/>
      <c r="I831" s="64"/>
      <c r="J831" s="64"/>
    </row>
    <row r="832" spans="1:10" ht="15" x14ac:dyDescent="0.2">
      <c r="A832" s="64"/>
      <c r="B832" s="64"/>
      <c r="C832" s="64"/>
      <c r="D832" s="64"/>
      <c r="E832" s="64"/>
      <c r="F832" s="64"/>
      <c r="G832" s="64"/>
      <c r="H832" s="64"/>
      <c r="I832" s="64"/>
      <c r="J832" s="64"/>
    </row>
    <row r="833" spans="1:10" ht="15" x14ac:dyDescent="0.2">
      <c r="A833" s="64"/>
      <c r="B833" s="64"/>
      <c r="C833" s="64"/>
      <c r="D833" s="64"/>
      <c r="E833" s="64"/>
      <c r="F833" s="64"/>
      <c r="G833" s="64"/>
      <c r="H833" s="64"/>
      <c r="I833" s="64"/>
      <c r="J833" s="64"/>
    </row>
    <row r="834" spans="1:10" ht="15" x14ac:dyDescent="0.2">
      <c r="A834" s="64"/>
      <c r="B834" s="64"/>
      <c r="C834" s="64"/>
      <c r="D834" s="64"/>
      <c r="E834" s="64"/>
      <c r="F834" s="64"/>
      <c r="G834" s="64"/>
      <c r="H834" s="64"/>
      <c r="I834" s="64"/>
      <c r="J834" s="64"/>
    </row>
    <row r="835" spans="1:10" ht="15" x14ac:dyDescent="0.2">
      <c r="A835" s="64"/>
      <c r="B835" s="64"/>
      <c r="C835" s="64"/>
      <c r="D835" s="64"/>
      <c r="E835" s="64"/>
      <c r="F835" s="64"/>
      <c r="G835" s="64"/>
      <c r="H835" s="64"/>
      <c r="I835" s="64"/>
      <c r="J835" s="64"/>
    </row>
    <row r="836" spans="1:10" ht="15" x14ac:dyDescent="0.2">
      <c r="A836" s="64"/>
      <c r="B836" s="64"/>
      <c r="C836" s="64"/>
      <c r="D836" s="64"/>
      <c r="E836" s="64"/>
      <c r="F836" s="64"/>
      <c r="G836" s="64"/>
      <c r="H836" s="64"/>
      <c r="I836" s="64"/>
      <c r="J836" s="64"/>
    </row>
    <row r="837" spans="1:10" ht="15" x14ac:dyDescent="0.2">
      <c r="A837" s="64"/>
      <c r="B837" s="64"/>
      <c r="C837" s="64"/>
      <c r="D837" s="64"/>
      <c r="E837" s="64"/>
      <c r="F837" s="64"/>
      <c r="G837" s="64"/>
      <c r="H837" s="64"/>
      <c r="I837" s="64"/>
      <c r="J837" s="64"/>
    </row>
    <row r="838" spans="1:10" ht="15" x14ac:dyDescent="0.2">
      <c r="A838" s="64"/>
      <c r="B838" s="64"/>
      <c r="C838" s="64"/>
      <c r="D838" s="64"/>
      <c r="E838" s="64"/>
      <c r="F838" s="64"/>
      <c r="G838" s="64"/>
      <c r="H838" s="64"/>
      <c r="I838" s="64"/>
      <c r="J838" s="64"/>
    </row>
    <row r="839" spans="1:10" ht="15" x14ac:dyDescent="0.2">
      <c r="A839" s="64"/>
      <c r="B839" s="64"/>
      <c r="C839" s="64"/>
      <c r="D839" s="64"/>
      <c r="E839" s="64"/>
      <c r="F839" s="64"/>
      <c r="G839" s="64"/>
      <c r="H839" s="64"/>
      <c r="I839" s="64"/>
      <c r="J839" s="64"/>
    </row>
    <row r="840" spans="1:10" ht="15" x14ac:dyDescent="0.2">
      <c r="A840" s="64"/>
      <c r="B840" s="64"/>
      <c r="C840" s="64"/>
      <c r="D840" s="64"/>
      <c r="E840" s="64"/>
      <c r="F840" s="64"/>
      <c r="G840" s="64"/>
      <c r="H840" s="64"/>
      <c r="I840" s="64"/>
      <c r="J840" s="64"/>
    </row>
    <row r="841" spans="1:10" ht="15" x14ac:dyDescent="0.2">
      <c r="A841" s="64"/>
      <c r="B841" s="64"/>
      <c r="C841" s="64"/>
      <c r="D841" s="64"/>
      <c r="E841" s="64"/>
      <c r="F841" s="64"/>
      <c r="G841" s="64"/>
      <c r="H841" s="64"/>
      <c r="I841" s="64"/>
      <c r="J841" s="64"/>
    </row>
    <row r="842" spans="1:10" ht="15" x14ac:dyDescent="0.2">
      <c r="A842" s="64"/>
      <c r="B842" s="64"/>
      <c r="C842" s="64"/>
      <c r="D842" s="64"/>
      <c r="E842" s="64"/>
      <c r="F842" s="64"/>
      <c r="G842" s="64"/>
      <c r="H842" s="64"/>
      <c r="I842" s="64"/>
      <c r="J842" s="64"/>
    </row>
    <row r="843" spans="1:10" ht="15" x14ac:dyDescent="0.2">
      <c r="A843" s="64"/>
      <c r="B843" s="64"/>
      <c r="C843" s="64"/>
      <c r="D843" s="64"/>
      <c r="E843" s="64"/>
      <c r="F843" s="64"/>
      <c r="G843" s="64"/>
      <c r="H843" s="64"/>
      <c r="I843" s="64"/>
      <c r="J843" s="64"/>
    </row>
    <row r="844" spans="1:10" ht="15" x14ac:dyDescent="0.2">
      <c r="A844" s="64"/>
      <c r="B844" s="64"/>
      <c r="C844" s="64"/>
      <c r="D844" s="64"/>
      <c r="E844" s="64"/>
      <c r="F844" s="64"/>
      <c r="G844" s="64"/>
      <c r="H844" s="64"/>
      <c r="I844" s="64"/>
      <c r="J844" s="64"/>
    </row>
    <row r="845" spans="1:10" ht="15" x14ac:dyDescent="0.2">
      <c r="A845" s="64"/>
      <c r="B845" s="64"/>
      <c r="C845" s="64"/>
      <c r="D845" s="64"/>
      <c r="E845" s="64"/>
      <c r="F845" s="64"/>
      <c r="G845" s="64"/>
      <c r="H845" s="64"/>
      <c r="I845" s="64"/>
      <c r="J845" s="64"/>
    </row>
    <row r="846" spans="1:10" ht="15" x14ac:dyDescent="0.2">
      <c r="A846" s="64"/>
      <c r="B846" s="64"/>
      <c r="C846" s="64"/>
      <c r="D846" s="64"/>
      <c r="E846" s="64"/>
      <c r="F846" s="64"/>
      <c r="G846" s="64"/>
      <c r="H846" s="64"/>
      <c r="I846" s="64"/>
      <c r="J846" s="64"/>
    </row>
    <row r="847" spans="1:10" ht="15" x14ac:dyDescent="0.2">
      <c r="A847" s="64"/>
      <c r="B847" s="64"/>
      <c r="C847" s="64"/>
      <c r="D847" s="64"/>
      <c r="E847" s="64"/>
      <c r="F847" s="64"/>
      <c r="G847" s="64"/>
      <c r="H847" s="64"/>
      <c r="I847" s="64"/>
      <c r="J847" s="64"/>
    </row>
    <row r="848" spans="1:10" ht="15" x14ac:dyDescent="0.2">
      <c r="A848" s="64"/>
      <c r="B848" s="64"/>
      <c r="C848" s="64"/>
      <c r="D848" s="64"/>
      <c r="E848" s="64"/>
      <c r="F848" s="64"/>
      <c r="G848" s="64"/>
      <c r="H848" s="64"/>
      <c r="I848" s="64"/>
      <c r="J848" s="64"/>
    </row>
    <row r="849" spans="1:10" ht="15" x14ac:dyDescent="0.2">
      <c r="A849" s="64"/>
      <c r="B849" s="64"/>
      <c r="C849" s="64"/>
      <c r="D849" s="64"/>
      <c r="E849" s="64"/>
      <c r="F849" s="64"/>
      <c r="G849" s="64"/>
      <c r="H849" s="64"/>
      <c r="I849" s="64"/>
      <c r="J849" s="64"/>
    </row>
    <row r="850" spans="1:10" ht="15" x14ac:dyDescent="0.2">
      <c r="A850" s="64"/>
      <c r="B850" s="64"/>
      <c r="C850" s="64"/>
      <c r="D850" s="64"/>
      <c r="E850" s="64"/>
      <c r="F850" s="64"/>
      <c r="G850" s="64"/>
      <c r="H850" s="64"/>
      <c r="I850" s="64"/>
      <c r="J850" s="64"/>
    </row>
    <row r="851" spans="1:10" ht="15" x14ac:dyDescent="0.2">
      <c r="A851" s="64"/>
      <c r="B851" s="64"/>
      <c r="C851" s="64"/>
      <c r="D851" s="64"/>
      <c r="E851" s="64"/>
      <c r="F851" s="64"/>
      <c r="G851" s="64"/>
      <c r="H851" s="64"/>
      <c r="I851" s="64"/>
      <c r="J851" s="64"/>
    </row>
    <row r="852" spans="1:10" ht="15" x14ac:dyDescent="0.2">
      <c r="A852" s="64"/>
      <c r="B852" s="64"/>
      <c r="C852" s="64"/>
      <c r="D852" s="64"/>
      <c r="E852" s="64"/>
      <c r="F852" s="64"/>
      <c r="G852" s="64"/>
      <c r="H852" s="64"/>
      <c r="I852" s="64"/>
      <c r="J852" s="64"/>
    </row>
    <row r="853" spans="1:10" ht="15" x14ac:dyDescent="0.2">
      <c r="A853" s="64"/>
      <c r="B853" s="64"/>
      <c r="C853" s="64"/>
      <c r="D853" s="64"/>
      <c r="E853" s="64"/>
      <c r="F853" s="64"/>
      <c r="G853" s="64"/>
      <c r="H853" s="64"/>
      <c r="I853" s="64"/>
      <c r="J853" s="64"/>
    </row>
    <row r="854" spans="1:10" ht="15" x14ac:dyDescent="0.2">
      <c r="A854" s="64"/>
      <c r="B854" s="64"/>
      <c r="C854" s="64"/>
      <c r="D854" s="64"/>
      <c r="E854" s="64"/>
      <c r="F854" s="64"/>
      <c r="G854" s="64"/>
      <c r="H854" s="64"/>
      <c r="I854" s="64"/>
      <c r="J854" s="64"/>
    </row>
    <row r="855" spans="1:10" ht="15" x14ac:dyDescent="0.2">
      <c r="A855" s="64"/>
      <c r="B855" s="64"/>
      <c r="C855" s="64"/>
      <c r="D855" s="64"/>
      <c r="E855" s="64"/>
      <c r="F855" s="64"/>
      <c r="G855" s="64"/>
      <c r="H855" s="64"/>
      <c r="I855" s="64"/>
      <c r="J855" s="64"/>
    </row>
    <row r="856" spans="1:10" ht="15" x14ac:dyDescent="0.2">
      <c r="A856" s="64"/>
      <c r="B856" s="64"/>
      <c r="C856" s="64"/>
      <c r="D856" s="64"/>
      <c r="E856" s="64"/>
      <c r="F856" s="64"/>
      <c r="G856" s="64"/>
      <c r="H856" s="64"/>
      <c r="I856" s="64"/>
      <c r="J856" s="64"/>
    </row>
    <row r="857" spans="1:10" ht="15" x14ac:dyDescent="0.2">
      <c r="A857" s="64"/>
      <c r="B857" s="64"/>
      <c r="C857" s="64"/>
      <c r="D857" s="64"/>
      <c r="E857" s="64"/>
      <c r="F857" s="64"/>
      <c r="G857" s="64"/>
      <c r="H857" s="64"/>
      <c r="I857" s="64"/>
      <c r="J857" s="64"/>
    </row>
    <row r="858" spans="1:10" ht="15" x14ac:dyDescent="0.2">
      <c r="A858" s="64"/>
      <c r="B858" s="64"/>
      <c r="C858" s="64"/>
      <c r="D858" s="64"/>
      <c r="E858" s="64"/>
      <c r="F858" s="64"/>
      <c r="G858" s="64"/>
      <c r="H858" s="64"/>
      <c r="I858" s="64"/>
      <c r="J858" s="64"/>
    </row>
    <row r="859" spans="1:10" ht="15" x14ac:dyDescent="0.2">
      <c r="A859" s="64"/>
      <c r="B859" s="64"/>
      <c r="C859" s="64"/>
      <c r="D859" s="64"/>
      <c r="E859" s="64"/>
      <c r="F859" s="64"/>
      <c r="G859" s="64"/>
      <c r="H859" s="64"/>
      <c r="I859" s="64"/>
      <c r="J859" s="64"/>
    </row>
    <row r="860" spans="1:10" ht="15" x14ac:dyDescent="0.2">
      <c r="A860" s="64"/>
      <c r="B860" s="64"/>
      <c r="C860" s="64"/>
      <c r="D860" s="64"/>
      <c r="E860" s="64"/>
      <c r="F860" s="64"/>
      <c r="G860" s="64"/>
      <c r="H860" s="64"/>
      <c r="I860" s="64"/>
      <c r="J860" s="64"/>
    </row>
    <row r="861" spans="1:10" ht="15" x14ac:dyDescent="0.2">
      <c r="A861" s="64"/>
      <c r="B861" s="64"/>
      <c r="C861" s="64"/>
      <c r="D861" s="64"/>
      <c r="E861" s="64"/>
      <c r="F861" s="64"/>
      <c r="G861" s="64"/>
      <c r="H861" s="64"/>
      <c r="I861" s="64"/>
      <c r="J861" s="64"/>
    </row>
    <row r="862" spans="1:10" ht="15" x14ac:dyDescent="0.2">
      <c r="A862" s="64"/>
      <c r="B862" s="64"/>
      <c r="C862" s="64"/>
      <c r="D862" s="64"/>
      <c r="E862" s="64"/>
      <c r="F862" s="64"/>
      <c r="G862" s="64"/>
      <c r="H862" s="64"/>
      <c r="I862" s="64"/>
      <c r="J862" s="64"/>
    </row>
    <row r="863" spans="1:10" ht="15" x14ac:dyDescent="0.2">
      <c r="A863" s="64"/>
      <c r="B863" s="64"/>
      <c r="C863" s="64"/>
      <c r="D863" s="64"/>
      <c r="E863" s="64"/>
      <c r="F863" s="64"/>
      <c r="G863" s="64"/>
      <c r="H863" s="64"/>
      <c r="I863" s="64"/>
      <c r="J863" s="64"/>
    </row>
    <row r="864" spans="1:10" ht="15" x14ac:dyDescent="0.2">
      <c r="A864" s="64"/>
      <c r="B864" s="64"/>
      <c r="C864" s="64"/>
      <c r="D864" s="64"/>
      <c r="E864" s="64"/>
      <c r="F864" s="64"/>
      <c r="G864" s="64"/>
      <c r="H864" s="64"/>
      <c r="I864" s="64"/>
      <c r="J864" s="64"/>
    </row>
    <row r="865" spans="1:10" ht="15" x14ac:dyDescent="0.2">
      <c r="A865" s="64"/>
      <c r="B865" s="64"/>
      <c r="C865" s="64"/>
      <c r="D865" s="64"/>
      <c r="E865" s="64"/>
      <c r="F865" s="64"/>
      <c r="G865" s="64"/>
      <c r="H865" s="64"/>
      <c r="I865" s="64"/>
      <c r="J865" s="64"/>
    </row>
    <row r="866" spans="1:10" ht="15" x14ac:dyDescent="0.2">
      <c r="A866" s="64"/>
      <c r="B866" s="64"/>
      <c r="C866" s="64"/>
      <c r="D866" s="64"/>
      <c r="E866" s="64"/>
      <c r="F866" s="64"/>
      <c r="G866" s="64"/>
      <c r="H866" s="64"/>
      <c r="I866" s="64"/>
      <c r="J866" s="64"/>
    </row>
    <row r="867" spans="1:10" ht="15" x14ac:dyDescent="0.2">
      <c r="A867" s="64"/>
      <c r="B867" s="64"/>
      <c r="C867" s="64"/>
      <c r="D867" s="64"/>
      <c r="E867" s="64"/>
      <c r="F867" s="64"/>
      <c r="G867" s="64"/>
      <c r="H867" s="64"/>
      <c r="I867" s="64"/>
      <c r="J867" s="64"/>
    </row>
    <row r="868" spans="1:10" ht="15" x14ac:dyDescent="0.2">
      <c r="A868" s="64"/>
      <c r="B868" s="64"/>
      <c r="C868" s="64"/>
      <c r="D868" s="64"/>
      <c r="E868" s="64"/>
      <c r="F868" s="64"/>
      <c r="G868" s="64"/>
      <c r="H868" s="64"/>
      <c r="I868" s="64"/>
      <c r="J868" s="64"/>
    </row>
    <row r="869" spans="1:10" ht="15" x14ac:dyDescent="0.2">
      <c r="A869" s="64"/>
      <c r="B869" s="64"/>
      <c r="C869" s="64"/>
      <c r="D869" s="64"/>
      <c r="E869" s="64"/>
      <c r="F869" s="64"/>
      <c r="G869" s="64"/>
      <c r="H869" s="64"/>
      <c r="I869" s="64"/>
      <c r="J869" s="64"/>
    </row>
    <row r="870" spans="1:10" ht="15" x14ac:dyDescent="0.2">
      <c r="A870" s="64"/>
      <c r="B870" s="64"/>
      <c r="C870" s="64"/>
      <c r="D870" s="64"/>
      <c r="E870" s="64"/>
      <c r="F870" s="64"/>
      <c r="G870" s="64"/>
      <c r="H870" s="64"/>
      <c r="I870" s="64"/>
      <c r="J870" s="64"/>
    </row>
    <row r="871" spans="1:10" ht="15" x14ac:dyDescent="0.2">
      <c r="A871" s="64"/>
      <c r="B871" s="64"/>
      <c r="C871" s="64"/>
      <c r="D871" s="64"/>
      <c r="E871" s="64"/>
      <c r="F871" s="64"/>
      <c r="G871" s="64"/>
      <c r="H871" s="64"/>
      <c r="I871" s="64"/>
      <c r="J871" s="64"/>
    </row>
    <row r="872" spans="1:10" ht="15" x14ac:dyDescent="0.2">
      <c r="A872" s="64"/>
      <c r="B872" s="64"/>
      <c r="C872" s="64"/>
      <c r="D872" s="64"/>
      <c r="E872" s="64"/>
      <c r="F872" s="64"/>
      <c r="G872" s="64"/>
      <c r="H872" s="64"/>
      <c r="I872" s="64"/>
      <c r="J872" s="64"/>
    </row>
    <row r="873" spans="1:10" ht="15" x14ac:dyDescent="0.2">
      <c r="A873" s="64"/>
      <c r="B873" s="64"/>
      <c r="C873" s="64"/>
      <c r="D873" s="64"/>
      <c r="E873" s="64"/>
      <c r="F873" s="64"/>
      <c r="G873" s="64"/>
      <c r="H873" s="64"/>
      <c r="I873" s="64"/>
      <c r="J873" s="64"/>
    </row>
    <row r="874" spans="1:10" ht="15" x14ac:dyDescent="0.2">
      <c r="A874" s="64"/>
      <c r="B874" s="64"/>
      <c r="C874" s="64"/>
      <c r="D874" s="64"/>
      <c r="E874" s="64"/>
      <c r="F874" s="64"/>
      <c r="G874" s="64"/>
      <c r="H874" s="64"/>
      <c r="I874" s="64"/>
      <c r="J874" s="64"/>
    </row>
    <row r="875" spans="1:10" ht="15" x14ac:dyDescent="0.2">
      <c r="A875" s="64"/>
      <c r="B875" s="64"/>
      <c r="C875" s="64"/>
      <c r="D875" s="64"/>
      <c r="E875" s="64"/>
      <c r="F875" s="64"/>
      <c r="G875" s="64"/>
      <c r="H875" s="64"/>
      <c r="I875" s="64"/>
      <c r="J875" s="64"/>
    </row>
    <row r="876" spans="1:10" ht="15" x14ac:dyDescent="0.2">
      <c r="A876" s="64"/>
      <c r="B876" s="64"/>
      <c r="C876" s="64"/>
      <c r="D876" s="64"/>
      <c r="E876" s="64"/>
      <c r="F876" s="64"/>
      <c r="G876" s="64"/>
      <c r="H876" s="64"/>
      <c r="I876" s="64"/>
      <c r="J876" s="64"/>
    </row>
    <row r="877" spans="1:10" ht="15" x14ac:dyDescent="0.2">
      <c r="A877" s="64"/>
      <c r="B877" s="64"/>
      <c r="C877" s="64"/>
      <c r="D877" s="64"/>
      <c r="E877" s="64"/>
      <c r="F877" s="64"/>
      <c r="G877" s="64"/>
      <c r="H877" s="64"/>
      <c r="I877" s="64"/>
      <c r="J877" s="64"/>
    </row>
    <row r="878" spans="1:10" ht="15" x14ac:dyDescent="0.2">
      <c r="A878" s="64"/>
      <c r="B878" s="64"/>
      <c r="C878" s="64"/>
      <c r="D878" s="64"/>
      <c r="E878" s="64"/>
      <c r="F878" s="64"/>
      <c r="G878" s="64"/>
      <c r="H878" s="64"/>
      <c r="I878" s="64"/>
      <c r="J878" s="64"/>
    </row>
    <row r="879" spans="1:10" ht="15" x14ac:dyDescent="0.2">
      <c r="A879" s="64"/>
      <c r="B879" s="64"/>
      <c r="C879" s="64"/>
      <c r="D879" s="64"/>
      <c r="E879" s="64"/>
      <c r="F879" s="64"/>
      <c r="G879" s="64"/>
      <c r="H879" s="64"/>
      <c r="I879" s="64"/>
      <c r="J879" s="64"/>
    </row>
    <row r="880" spans="1:10" ht="15" x14ac:dyDescent="0.2">
      <c r="A880" s="64"/>
      <c r="B880" s="64"/>
      <c r="C880" s="64"/>
      <c r="D880" s="64"/>
      <c r="E880" s="64"/>
      <c r="F880" s="64"/>
      <c r="G880" s="64"/>
      <c r="H880" s="64"/>
      <c r="I880" s="64"/>
      <c r="J880" s="64"/>
    </row>
    <row r="881" spans="1:10" ht="15" x14ac:dyDescent="0.2">
      <c r="A881" s="64"/>
      <c r="B881" s="64"/>
      <c r="C881" s="64"/>
      <c r="D881" s="64"/>
      <c r="E881" s="64"/>
      <c r="F881" s="64"/>
      <c r="G881" s="64"/>
      <c r="H881" s="64"/>
      <c r="I881" s="64"/>
      <c r="J881" s="64"/>
    </row>
    <row r="882" spans="1:10" ht="15" x14ac:dyDescent="0.2">
      <c r="A882" s="64"/>
      <c r="B882" s="64"/>
      <c r="C882" s="64"/>
      <c r="D882" s="64"/>
      <c r="E882" s="64"/>
      <c r="F882" s="64"/>
      <c r="G882" s="64"/>
      <c r="H882" s="64"/>
      <c r="I882" s="64"/>
      <c r="J882" s="64"/>
    </row>
    <row r="883" spans="1:10" ht="15" x14ac:dyDescent="0.2">
      <c r="A883" s="64"/>
      <c r="B883" s="64"/>
      <c r="C883" s="64"/>
      <c r="D883" s="64"/>
      <c r="E883" s="64"/>
      <c r="F883" s="64"/>
      <c r="G883" s="64"/>
      <c r="H883" s="64"/>
      <c r="I883" s="64"/>
      <c r="J883" s="64"/>
    </row>
    <row r="884" spans="1:10" ht="15" x14ac:dyDescent="0.2">
      <c r="A884" s="64"/>
      <c r="B884" s="64"/>
      <c r="C884" s="64"/>
      <c r="D884" s="64"/>
      <c r="E884" s="64"/>
      <c r="F884" s="64"/>
      <c r="G884" s="64"/>
      <c r="H884" s="64"/>
      <c r="I884" s="64"/>
      <c r="J884" s="64"/>
    </row>
    <row r="885" spans="1:10" ht="15" x14ac:dyDescent="0.2">
      <c r="A885" s="64"/>
      <c r="B885" s="64"/>
      <c r="C885" s="64"/>
      <c r="D885" s="64"/>
      <c r="E885" s="64"/>
      <c r="F885" s="64"/>
      <c r="G885" s="64"/>
      <c r="H885" s="64"/>
      <c r="I885" s="64"/>
      <c r="J885" s="64"/>
    </row>
    <row r="886" spans="1:10" ht="15" x14ac:dyDescent="0.2">
      <c r="A886" s="64"/>
      <c r="B886" s="64"/>
      <c r="C886" s="64"/>
      <c r="D886" s="64"/>
      <c r="E886" s="64"/>
      <c r="F886" s="64"/>
      <c r="G886" s="64"/>
      <c r="H886" s="64"/>
      <c r="I886" s="64"/>
      <c r="J886" s="64"/>
    </row>
    <row r="887" spans="1:10" ht="15" x14ac:dyDescent="0.2">
      <c r="A887" s="64"/>
      <c r="B887" s="64"/>
      <c r="C887" s="64"/>
      <c r="D887" s="64"/>
      <c r="E887" s="64"/>
      <c r="F887" s="64"/>
      <c r="G887" s="64"/>
      <c r="H887" s="64"/>
      <c r="I887" s="64"/>
      <c r="J887" s="64"/>
    </row>
    <row r="888" spans="1:10" ht="15" x14ac:dyDescent="0.2">
      <c r="A888" s="64"/>
      <c r="B888" s="64"/>
      <c r="C888" s="64"/>
      <c r="D888" s="64"/>
      <c r="E888" s="64"/>
      <c r="F888" s="64"/>
      <c r="G888" s="64"/>
      <c r="H888" s="64"/>
      <c r="I888" s="64"/>
      <c r="J888" s="64"/>
    </row>
    <row r="889" spans="1:10" ht="15" x14ac:dyDescent="0.2">
      <c r="A889" s="64"/>
      <c r="B889" s="64"/>
      <c r="C889" s="64"/>
      <c r="D889" s="64"/>
      <c r="E889" s="64"/>
      <c r="F889" s="64"/>
      <c r="G889" s="64"/>
      <c r="H889" s="64"/>
      <c r="I889" s="64"/>
      <c r="J889" s="64"/>
    </row>
    <row r="890" spans="1:10" ht="15" x14ac:dyDescent="0.2">
      <c r="A890" s="64"/>
      <c r="B890" s="64"/>
      <c r="C890" s="64"/>
      <c r="D890" s="64"/>
      <c r="E890" s="64"/>
      <c r="F890" s="64"/>
      <c r="G890" s="64"/>
      <c r="H890" s="64"/>
      <c r="I890" s="64"/>
      <c r="J890" s="64"/>
    </row>
    <row r="891" spans="1:10" ht="15" x14ac:dyDescent="0.2">
      <c r="A891" s="64"/>
      <c r="B891" s="64"/>
      <c r="C891" s="64"/>
      <c r="D891" s="64"/>
      <c r="E891" s="64"/>
      <c r="F891" s="64"/>
      <c r="G891" s="64"/>
      <c r="H891" s="64"/>
      <c r="I891" s="64"/>
      <c r="J891" s="64"/>
    </row>
    <row r="892" spans="1:10" ht="15" x14ac:dyDescent="0.2">
      <c r="A892" s="64"/>
      <c r="B892" s="64"/>
      <c r="C892" s="64"/>
      <c r="D892" s="64"/>
      <c r="E892" s="64"/>
      <c r="F892" s="64"/>
      <c r="G892" s="64"/>
      <c r="H892" s="64"/>
      <c r="I892" s="64"/>
      <c r="J892" s="64"/>
    </row>
    <row r="893" spans="1:10" ht="15" x14ac:dyDescent="0.2">
      <c r="A893" s="64"/>
      <c r="B893" s="64"/>
      <c r="C893" s="64"/>
      <c r="D893" s="64"/>
      <c r="E893" s="64"/>
      <c r="F893" s="64"/>
      <c r="G893" s="64"/>
      <c r="H893" s="64"/>
      <c r="I893" s="64"/>
      <c r="J893" s="64"/>
    </row>
    <row r="894" spans="1:10" ht="15" x14ac:dyDescent="0.2">
      <c r="A894" s="64"/>
      <c r="B894" s="64"/>
      <c r="C894" s="64"/>
      <c r="D894" s="64"/>
      <c r="E894" s="64"/>
      <c r="F894" s="64"/>
      <c r="G894" s="64"/>
      <c r="H894" s="64"/>
      <c r="I894" s="64"/>
      <c r="J894" s="64"/>
    </row>
    <row r="895" spans="1:10" ht="15" x14ac:dyDescent="0.2">
      <c r="A895" s="64"/>
      <c r="B895" s="64"/>
      <c r="C895" s="64"/>
      <c r="D895" s="64"/>
      <c r="E895" s="64"/>
      <c r="F895" s="64"/>
      <c r="G895" s="64"/>
      <c r="H895" s="64"/>
      <c r="I895" s="64"/>
      <c r="J895" s="64"/>
    </row>
    <row r="896" spans="1:10" ht="15" x14ac:dyDescent="0.2">
      <c r="A896" s="64"/>
      <c r="B896" s="64"/>
      <c r="C896" s="64"/>
      <c r="D896" s="64"/>
      <c r="E896" s="64"/>
      <c r="F896" s="64"/>
      <c r="G896" s="64"/>
      <c r="H896" s="64"/>
      <c r="I896" s="64"/>
      <c r="J896" s="64"/>
    </row>
    <row r="897" spans="1:10" ht="15" x14ac:dyDescent="0.2">
      <c r="A897" s="64"/>
      <c r="B897" s="64"/>
      <c r="C897" s="64"/>
      <c r="D897" s="64"/>
      <c r="E897" s="64"/>
      <c r="F897" s="64"/>
      <c r="G897" s="64"/>
      <c r="H897" s="64"/>
      <c r="I897" s="64"/>
      <c r="J897" s="64"/>
    </row>
    <row r="898" spans="1:10" ht="15" x14ac:dyDescent="0.2">
      <c r="A898" s="64"/>
      <c r="B898" s="64"/>
      <c r="C898" s="64"/>
      <c r="D898" s="64"/>
      <c r="E898" s="64"/>
      <c r="F898" s="64"/>
      <c r="G898" s="64"/>
      <c r="H898" s="64"/>
      <c r="I898" s="64"/>
      <c r="J898" s="64"/>
    </row>
    <row r="899" spans="1:10" ht="15" x14ac:dyDescent="0.2">
      <c r="A899" s="64"/>
      <c r="B899" s="64"/>
      <c r="C899" s="64"/>
      <c r="D899" s="64"/>
      <c r="E899" s="64"/>
      <c r="F899" s="64"/>
      <c r="G899" s="64"/>
      <c r="H899" s="64"/>
      <c r="I899" s="64"/>
      <c r="J899" s="64"/>
    </row>
    <row r="900" spans="1:10" ht="15" x14ac:dyDescent="0.2">
      <c r="A900" s="64"/>
      <c r="B900" s="64"/>
      <c r="C900" s="64"/>
      <c r="D900" s="64"/>
      <c r="E900" s="64"/>
      <c r="F900" s="64"/>
      <c r="G900" s="64"/>
      <c r="H900" s="64"/>
      <c r="I900" s="64"/>
      <c r="J900" s="64"/>
    </row>
    <row r="901" spans="1:10" ht="15" x14ac:dyDescent="0.2">
      <c r="A901" s="64"/>
      <c r="B901" s="64"/>
      <c r="C901" s="64"/>
      <c r="D901" s="64"/>
      <c r="E901" s="64"/>
      <c r="F901" s="64"/>
      <c r="G901" s="64"/>
      <c r="H901" s="64"/>
      <c r="I901" s="64"/>
      <c r="J901" s="64"/>
    </row>
    <row r="902" spans="1:10" ht="15" x14ac:dyDescent="0.2">
      <c r="A902" s="64"/>
      <c r="B902" s="64"/>
      <c r="C902" s="64"/>
      <c r="D902" s="64"/>
      <c r="E902" s="64"/>
      <c r="F902" s="64"/>
      <c r="G902" s="64"/>
      <c r="H902" s="64"/>
      <c r="I902" s="64"/>
      <c r="J902" s="64"/>
    </row>
    <row r="903" spans="1:10" ht="15" x14ac:dyDescent="0.2">
      <c r="A903" s="64"/>
      <c r="B903" s="64"/>
      <c r="C903" s="64"/>
      <c r="D903" s="64"/>
      <c r="E903" s="64"/>
      <c r="F903" s="64"/>
      <c r="G903" s="64"/>
      <c r="H903" s="64"/>
      <c r="I903" s="64"/>
      <c r="J903" s="64"/>
    </row>
    <row r="904" spans="1:10" ht="15" x14ac:dyDescent="0.2">
      <c r="A904" s="64"/>
      <c r="B904" s="64"/>
      <c r="C904" s="64"/>
      <c r="D904" s="64"/>
      <c r="E904" s="64"/>
      <c r="F904" s="64"/>
      <c r="G904" s="64"/>
      <c r="H904" s="64"/>
      <c r="I904" s="64"/>
      <c r="J904" s="64"/>
    </row>
    <row r="905" spans="1:10" ht="15" x14ac:dyDescent="0.2">
      <c r="A905" s="64"/>
      <c r="B905" s="64"/>
      <c r="C905" s="64"/>
      <c r="D905" s="64"/>
      <c r="E905" s="64"/>
      <c r="F905" s="64"/>
      <c r="G905" s="64"/>
      <c r="H905" s="64"/>
      <c r="I905" s="64"/>
      <c r="J905" s="64"/>
    </row>
    <row r="906" spans="1:10" ht="15" x14ac:dyDescent="0.2">
      <c r="A906" s="64"/>
      <c r="B906" s="64"/>
      <c r="C906" s="64"/>
      <c r="D906" s="64"/>
      <c r="E906" s="64"/>
      <c r="F906" s="64"/>
      <c r="G906" s="64"/>
      <c r="H906" s="64"/>
      <c r="I906" s="64"/>
      <c r="J906" s="64"/>
    </row>
    <row r="907" spans="1:10" ht="15" x14ac:dyDescent="0.2">
      <c r="A907" s="64"/>
      <c r="B907" s="64"/>
      <c r="C907" s="64"/>
      <c r="D907" s="64"/>
      <c r="E907" s="64"/>
      <c r="F907" s="64"/>
      <c r="G907" s="64"/>
      <c r="H907" s="64"/>
      <c r="I907" s="64"/>
      <c r="J907" s="64"/>
    </row>
    <row r="908" spans="1:10" ht="15" x14ac:dyDescent="0.2">
      <c r="A908" s="64"/>
      <c r="B908" s="64"/>
      <c r="C908" s="64"/>
      <c r="D908" s="64"/>
      <c r="E908" s="64"/>
      <c r="F908" s="64"/>
      <c r="G908" s="64"/>
      <c r="H908" s="64"/>
      <c r="I908" s="64"/>
      <c r="J908" s="64"/>
    </row>
    <row r="909" spans="1:10" ht="15" x14ac:dyDescent="0.2">
      <c r="A909" s="64"/>
      <c r="B909" s="64"/>
      <c r="C909" s="64"/>
      <c r="D909" s="64"/>
      <c r="E909" s="64"/>
      <c r="F909" s="64"/>
      <c r="G909" s="64"/>
      <c r="H909" s="64"/>
      <c r="I909" s="64"/>
      <c r="J909" s="64"/>
    </row>
    <row r="910" spans="1:10" ht="15" x14ac:dyDescent="0.2">
      <c r="A910" s="64"/>
      <c r="B910" s="64"/>
      <c r="C910" s="64"/>
      <c r="D910" s="64"/>
      <c r="E910" s="64"/>
      <c r="F910" s="64"/>
      <c r="G910" s="64"/>
      <c r="H910" s="64"/>
      <c r="I910" s="64"/>
      <c r="J910" s="64"/>
    </row>
    <row r="911" spans="1:10" ht="15" x14ac:dyDescent="0.2">
      <c r="A911" s="64"/>
      <c r="B911" s="64"/>
      <c r="C911" s="64"/>
      <c r="D911" s="64"/>
      <c r="E911" s="64"/>
      <c r="F911" s="64"/>
      <c r="G911" s="64"/>
      <c r="H911" s="64"/>
      <c r="I911" s="64"/>
      <c r="J911" s="64"/>
    </row>
    <row r="912" spans="1:10" ht="15" x14ac:dyDescent="0.2">
      <c r="A912" s="64"/>
      <c r="B912" s="64"/>
      <c r="C912" s="64"/>
      <c r="D912" s="64"/>
      <c r="E912" s="64"/>
      <c r="F912" s="64"/>
      <c r="G912" s="64"/>
      <c r="H912" s="64"/>
      <c r="I912" s="64"/>
      <c r="J912" s="64"/>
    </row>
    <row r="913" spans="1:10" ht="15" x14ac:dyDescent="0.2">
      <c r="A913" s="64"/>
      <c r="B913" s="64"/>
      <c r="C913" s="64"/>
      <c r="D913" s="64"/>
      <c r="E913" s="64"/>
      <c r="F913" s="64"/>
      <c r="G913" s="64"/>
      <c r="H913" s="64"/>
      <c r="I913" s="64"/>
      <c r="J913" s="64"/>
    </row>
    <row r="914" spans="1:10" ht="15" x14ac:dyDescent="0.2">
      <c r="A914" s="64"/>
      <c r="B914" s="64"/>
      <c r="C914" s="64"/>
      <c r="D914" s="64"/>
      <c r="E914" s="64"/>
      <c r="F914" s="64"/>
      <c r="G914" s="64"/>
      <c r="H914" s="64"/>
      <c r="I914" s="64"/>
      <c r="J914" s="64"/>
    </row>
    <row r="915" spans="1:10" ht="15" x14ac:dyDescent="0.2">
      <c r="A915" s="64"/>
      <c r="B915" s="64"/>
      <c r="C915" s="64"/>
      <c r="D915" s="64"/>
      <c r="E915" s="64"/>
      <c r="F915" s="64"/>
      <c r="G915" s="64"/>
      <c r="H915" s="64"/>
      <c r="I915" s="64"/>
      <c r="J915" s="64"/>
    </row>
    <row r="916" spans="1:10" ht="15" x14ac:dyDescent="0.2">
      <c r="A916" s="64"/>
      <c r="B916" s="64"/>
      <c r="C916" s="64"/>
      <c r="D916" s="64"/>
      <c r="E916" s="64"/>
      <c r="F916" s="64"/>
      <c r="G916" s="64"/>
      <c r="H916" s="64"/>
      <c r="I916" s="64"/>
      <c r="J916" s="64"/>
    </row>
    <row r="917" spans="1:10" ht="15" x14ac:dyDescent="0.2">
      <c r="A917" s="64"/>
      <c r="B917" s="64"/>
      <c r="C917" s="64"/>
      <c r="D917" s="64"/>
      <c r="E917" s="64"/>
      <c r="F917" s="64"/>
      <c r="G917" s="64"/>
      <c r="H917" s="64"/>
      <c r="I917" s="64"/>
      <c r="J917" s="64"/>
    </row>
    <row r="918" spans="1:10" ht="15" x14ac:dyDescent="0.2">
      <c r="A918" s="64"/>
      <c r="B918" s="64"/>
      <c r="C918" s="64"/>
      <c r="D918" s="64"/>
      <c r="E918" s="64"/>
      <c r="F918" s="64"/>
      <c r="G918" s="64"/>
      <c r="H918" s="64"/>
      <c r="I918" s="64"/>
      <c r="J918" s="64"/>
    </row>
    <row r="919" spans="1:10" ht="15" x14ac:dyDescent="0.2">
      <c r="A919" s="64"/>
      <c r="B919" s="64"/>
      <c r="C919" s="64"/>
      <c r="D919" s="64"/>
      <c r="E919" s="64"/>
      <c r="F919" s="64"/>
      <c r="G919" s="64"/>
      <c r="H919" s="64"/>
      <c r="I919" s="64"/>
      <c r="J919" s="64"/>
    </row>
    <row r="920" spans="1:10" ht="15" x14ac:dyDescent="0.2">
      <c r="A920" s="64"/>
      <c r="B920" s="64"/>
      <c r="C920" s="64"/>
      <c r="D920" s="64"/>
      <c r="E920" s="64"/>
      <c r="F920" s="64"/>
      <c r="G920" s="64"/>
      <c r="H920" s="64"/>
      <c r="I920" s="64"/>
      <c r="J920" s="64"/>
    </row>
    <row r="921" spans="1:10" ht="15" x14ac:dyDescent="0.2">
      <c r="A921" s="64"/>
      <c r="B921" s="64"/>
      <c r="C921" s="64"/>
      <c r="D921" s="64"/>
      <c r="E921" s="64"/>
      <c r="F921" s="64"/>
      <c r="G921" s="64"/>
      <c r="H921" s="64"/>
      <c r="I921" s="64"/>
      <c r="J921" s="64"/>
    </row>
    <row r="922" spans="1:10" ht="15" x14ac:dyDescent="0.2">
      <c r="A922" s="64"/>
      <c r="B922" s="64"/>
      <c r="C922" s="64"/>
      <c r="D922" s="64"/>
      <c r="E922" s="64"/>
      <c r="F922" s="64"/>
      <c r="G922" s="64"/>
      <c r="H922" s="64"/>
      <c r="I922" s="64"/>
      <c r="J922" s="64"/>
    </row>
    <row r="923" spans="1:10" ht="15" x14ac:dyDescent="0.2">
      <c r="A923" s="64"/>
      <c r="B923" s="64"/>
      <c r="C923" s="64"/>
      <c r="D923" s="64"/>
      <c r="E923" s="64"/>
      <c r="F923" s="64"/>
      <c r="G923" s="64"/>
      <c r="H923" s="64"/>
      <c r="I923" s="64"/>
      <c r="J923" s="64"/>
    </row>
    <row r="924" spans="1:10" ht="15" x14ac:dyDescent="0.2">
      <c r="A924" s="64"/>
      <c r="B924" s="64"/>
      <c r="C924" s="64"/>
      <c r="D924" s="64"/>
      <c r="E924" s="64"/>
      <c r="F924" s="64"/>
      <c r="G924" s="64"/>
      <c r="H924" s="64"/>
      <c r="I924" s="64"/>
      <c r="J924" s="64"/>
    </row>
    <row r="925" spans="1:10" ht="15" x14ac:dyDescent="0.2">
      <c r="A925" s="64"/>
      <c r="B925" s="64"/>
      <c r="C925" s="64"/>
      <c r="D925" s="64"/>
      <c r="E925" s="64"/>
      <c r="F925" s="64"/>
      <c r="G925" s="64"/>
      <c r="H925" s="64"/>
      <c r="I925" s="64"/>
      <c r="J925" s="64"/>
    </row>
    <row r="926" spans="1:10" ht="15" x14ac:dyDescent="0.2">
      <c r="A926" s="64"/>
      <c r="B926" s="64"/>
      <c r="C926" s="64"/>
      <c r="D926" s="64"/>
      <c r="E926" s="64"/>
      <c r="F926" s="64"/>
      <c r="G926" s="64"/>
      <c r="H926" s="64"/>
      <c r="I926" s="64"/>
      <c r="J926" s="64"/>
    </row>
    <row r="927" spans="1:10" ht="15" x14ac:dyDescent="0.2">
      <c r="A927" s="64"/>
      <c r="B927" s="64"/>
      <c r="C927" s="64"/>
      <c r="D927" s="64"/>
      <c r="E927" s="64"/>
      <c r="F927" s="64"/>
      <c r="G927" s="64"/>
      <c r="H927" s="64"/>
      <c r="I927" s="64"/>
      <c r="J927" s="64"/>
    </row>
    <row r="928" spans="1:10" ht="15" x14ac:dyDescent="0.2">
      <c r="A928" s="64"/>
      <c r="B928" s="64"/>
      <c r="C928" s="64"/>
      <c r="D928" s="64"/>
      <c r="E928" s="64"/>
      <c r="F928" s="64"/>
      <c r="G928" s="64"/>
      <c r="H928" s="64"/>
      <c r="I928" s="64"/>
      <c r="J928" s="64"/>
    </row>
    <row r="929" spans="1:10" ht="15" x14ac:dyDescent="0.2">
      <c r="A929" s="64"/>
      <c r="B929" s="64"/>
      <c r="C929" s="64"/>
      <c r="D929" s="64"/>
      <c r="E929" s="64"/>
      <c r="F929" s="64"/>
      <c r="G929" s="64"/>
      <c r="H929" s="64"/>
      <c r="I929" s="64"/>
      <c r="J929" s="64"/>
    </row>
    <row r="930" spans="1:10" ht="15" x14ac:dyDescent="0.2">
      <c r="A930" s="64"/>
      <c r="B930" s="64"/>
      <c r="C930" s="64"/>
      <c r="D930" s="64"/>
      <c r="E930" s="64"/>
      <c r="F930" s="64"/>
      <c r="G930" s="64"/>
      <c r="H930" s="64"/>
      <c r="I930" s="64"/>
      <c r="J930" s="64"/>
    </row>
    <row r="931" spans="1:10" ht="15" x14ac:dyDescent="0.2">
      <c r="A931" s="64"/>
      <c r="B931" s="64"/>
      <c r="C931" s="64"/>
      <c r="D931" s="64"/>
      <c r="E931" s="64"/>
      <c r="F931" s="64"/>
      <c r="G931" s="64"/>
      <c r="H931" s="64"/>
      <c r="I931" s="64"/>
      <c r="J931" s="64"/>
    </row>
    <row r="932" spans="1:10" ht="15" x14ac:dyDescent="0.2">
      <c r="A932" s="64"/>
      <c r="B932" s="64"/>
      <c r="C932" s="64"/>
      <c r="D932" s="64"/>
      <c r="E932" s="64"/>
      <c r="F932" s="64"/>
      <c r="G932" s="64"/>
      <c r="H932" s="64"/>
      <c r="I932" s="64"/>
      <c r="J932" s="64"/>
    </row>
    <row r="933" spans="1:10" ht="15" x14ac:dyDescent="0.2">
      <c r="A933" s="64"/>
      <c r="B933" s="64"/>
      <c r="C933" s="64"/>
      <c r="D933" s="64"/>
      <c r="E933" s="64"/>
      <c r="F933" s="64"/>
      <c r="G933" s="64"/>
      <c r="H933" s="64"/>
      <c r="I933" s="64"/>
      <c r="J933" s="64"/>
    </row>
    <row r="934" spans="1:10" ht="15" x14ac:dyDescent="0.2">
      <c r="A934" s="64"/>
      <c r="B934" s="64"/>
      <c r="C934" s="64"/>
      <c r="D934" s="64"/>
      <c r="E934" s="64"/>
      <c r="F934" s="64"/>
      <c r="G934" s="64"/>
      <c r="H934" s="64"/>
      <c r="I934" s="64"/>
      <c r="J934" s="64"/>
    </row>
    <row r="935" spans="1:10" ht="15" x14ac:dyDescent="0.2">
      <c r="A935" s="64"/>
      <c r="B935" s="64"/>
      <c r="C935" s="64"/>
      <c r="D935" s="64"/>
      <c r="E935" s="64"/>
      <c r="F935" s="64"/>
      <c r="G935" s="64"/>
      <c r="H935" s="64"/>
      <c r="I935" s="64"/>
      <c r="J935" s="64"/>
    </row>
    <row r="936" spans="1:10" ht="15" x14ac:dyDescent="0.2">
      <c r="A936" s="64"/>
      <c r="B936" s="64"/>
      <c r="C936" s="64"/>
      <c r="D936" s="64"/>
      <c r="E936" s="64"/>
      <c r="F936" s="64"/>
      <c r="G936" s="64"/>
      <c r="H936" s="64"/>
      <c r="I936" s="64"/>
      <c r="J936" s="64"/>
    </row>
    <row r="937" spans="1:10" ht="15" x14ac:dyDescent="0.2">
      <c r="A937" s="64"/>
      <c r="B937" s="64"/>
      <c r="C937" s="64"/>
      <c r="D937" s="64"/>
      <c r="E937" s="64"/>
      <c r="F937" s="64"/>
      <c r="G937" s="64"/>
      <c r="H937" s="64"/>
      <c r="I937" s="64"/>
      <c r="J937" s="64"/>
    </row>
    <row r="938" spans="1:10" ht="15" x14ac:dyDescent="0.2">
      <c r="A938" s="64"/>
      <c r="B938" s="64"/>
      <c r="C938" s="64"/>
      <c r="D938" s="64"/>
      <c r="E938" s="64"/>
      <c r="F938" s="64"/>
      <c r="G938" s="64"/>
      <c r="H938" s="64"/>
      <c r="I938" s="64"/>
      <c r="J938" s="64"/>
    </row>
    <row r="939" spans="1:10" ht="15" x14ac:dyDescent="0.2">
      <c r="A939" s="64"/>
      <c r="B939" s="64"/>
      <c r="C939" s="64"/>
      <c r="D939" s="64"/>
      <c r="E939" s="64"/>
      <c r="F939" s="64"/>
      <c r="G939" s="64"/>
      <c r="H939" s="64"/>
      <c r="I939" s="64"/>
      <c r="J939" s="64"/>
    </row>
    <row r="940" spans="1:10" ht="15" x14ac:dyDescent="0.2">
      <c r="A940" s="64"/>
      <c r="B940" s="64"/>
      <c r="C940" s="64"/>
      <c r="D940" s="64"/>
      <c r="E940" s="64"/>
      <c r="F940" s="64"/>
      <c r="G940" s="64"/>
      <c r="H940" s="64"/>
      <c r="I940" s="64"/>
      <c r="J940" s="64"/>
    </row>
    <row r="941" spans="1:10" ht="15" x14ac:dyDescent="0.2">
      <c r="A941" s="64"/>
      <c r="B941" s="64"/>
      <c r="C941" s="64"/>
      <c r="D941" s="64"/>
      <c r="E941" s="64"/>
      <c r="F941" s="64"/>
      <c r="G941" s="64"/>
      <c r="H941" s="64"/>
      <c r="I941" s="64"/>
      <c r="J941" s="64"/>
    </row>
    <row r="942" spans="1:10" ht="15" x14ac:dyDescent="0.2">
      <c r="A942" s="64"/>
      <c r="B942" s="64"/>
      <c r="C942" s="64"/>
      <c r="D942" s="64"/>
      <c r="E942" s="64"/>
      <c r="F942" s="64"/>
      <c r="G942" s="64"/>
      <c r="H942" s="64"/>
      <c r="I942" s="64"/>
      <c r="J942" s="64"/>
    </row>
    <row r="943" spans="1:10" ht="15" x14ac:dyDescent="0.2">
      <c r="A943" s="64"/>
      <c r="B943" s="64"/>
      <c r="C943" s="64"/>
      <c r="D943" s="64"/>
      <c r="E943" s="64"/>
      <c r="F943" s="64"/>
      <c r="G943" s="64"/>
      <c r="H943" s="64"/>
      <c r="I943" s="64"/>
      <c r="J943" s="64"/>
    </row>
    <row r="944" spans="1:10" ht="15" x14ac:dyDescent="0.2">
      <c r="A944" s="64"/>
      <c r="B944" s="64"/>
      <c r="C944" s="64"/>
      <c r="D944" s="64"/>
      <c r="E944" s="64"/>
      <c r="F944" s="64"/>
      <c r="G944" s="64"/>
      <c r="H944" s="64"/>
      <c r="I944" s="64"/>
      <c r="J944" s="64"/>
    </row>
    <row r="945" spans="1:10" ht="15" x14ac:dyDescent="0.2">
      <c r="A945" s="64"/>
      <c r="B945" s="64"/>
      <c r="C945" s="64"/>
      <c r="D945" s="64"/>
      <c r="E945" s="64"/>
      <c r="F945" s="64"/>
      <c r="G945" s="64"/>
      <c r="H945" s="64"/>
      <c r="I945" s="64"/>
      <c r="J945" s="64"/>
    </row>
    <row r="946" spans="1:10" ht="15" x14ac:dyDescent="0.2">
      <c r="A946" s="64"/>
      <c r="B946" s="64"/>
      <c r="C946" s="64"/>
      <c r="D946" s="64"/>
      <c r="E946" s="64"/>
      <c r="F946" s="64"/>
      <c r="G946" s="64"/>
      <c r="H946" s="64"/>
      <c r="I946" s="64"/>
      <c r="J946" s="64"/>
    </row>
    <row r="947" spans="1:10" ht="15" x14ac:dyDescent="0.2">
      <c r="A947" s="64"/>
      <c r="B947" s="64"/>
      <c r="C947" s="64"/>
      <c r="D947" s="64"/>
      <c r="E947" s="64"/>
      <c r="F947" s="64"/>
      <c r="G947" s="64"/>
      <c r="H947" s="64"/>
      <c r="I947" s="64"/>
      <c r="J947" s="64"/>
    </row>
    <row r="948" spans="1:10" ht="15" x14ac:dyDescent="0.2">
      <c r="A948" s="64"/>
      <c r="B948" s="64"/>
      <c r="C948" s="64"/>
      <c r="D948" s="64"/>
      <c r="E948" s="64"/>
      <c r="F948" s="64"/>
      <c r="G948" s="64"/>
      <c r="H948" s="64"/>
      <c r="I948" s="64"/>
      <c r="J948" s="64"/>
    </row>
    <row r="949" spans="1:10" ht="15" x14ac:dyDescent="0.2">
      <c r="A949" s="64"/>
      <c r="B949" s="64"/>
      <c r="C949" s="64"/>
      <c r="D949" s="64"/>
      <c r="E949" s="64"/>
      <c r="F949" s="64"/>
      <c r="G949" s="64"/>
      <c r="H949" s="64"/>
      <c r="I949" s="64"/>
      <c r="J949" s="64"/>
    </row>
    <row r="950" spans="1:10" ht="15" x14ac:dyDescent="0.2">
      <c r="A950" s="64"/>
      <c r="B950" s="64"/>
      <c r="C950" s="64"/>
      <c r="D950" s="64"/>
      <c r="E950" s="64"/>
      <c r="F950" s="64"/>
      <c r="G950" s="64"/>
      <c r="H950" s="64"/>
      <c r="I950" s="64"/>
      <c r="J950" s="64"/>
    </row>
    <row r="951" spans="1:10" ht="15" x14ac:dyDescent="0.2">
      <c r="A951" s="64"/>
      <c r="B951" s="64"/>
      <c r="C951" s="64"/>
      <c r="D951" s="64"/>
      <c r="E951" s="64"/>
      <c r="F951" s="64"/>
      <c r="G951" s="64"/>
      <c r="H951" s="64"/>
      <c r="I951" s="64"/>
      <c r="J951" s="64"/>
    </row>
    <row r="952" spans="1:10" ht="15" x14ac:dyDescent="0.2">
      <c r="A952" s="64"/>
      <c r="B952" s="64"/>
      <c r="C952" s="64"/>
      <c r="D952" s="64"/>
      <c r="E952" s="64"/>
      <c r="F952" s="64"/>
      <c r="G952" s="64"/>
      <c r="H952" s="64"/>
      <c r="I952" s="64"/>
      <c r="J952" s="64"/>
    </row>
    <row r="953" spans="1:10" ht="15" x14ac:dyDescent="0.2">
      <c r="A953" s="64"/>
      <c r="B953" s="64"/>
      <c r="C953" s="64"/>
      <c r="D953" s="64"/>
      <c r="E953" s="64"/>
      <c r="F953" s="64"/>
      <c r="G953" s="64"/>
      <c r="H953" s="64"/>
      <c r="I953" s="64"/>
      <c r="J953" s="64"/>
    </row>
    <row r="954" spans="1:10" ht="15" x14ac:dyDescent="0.2">
      <c r="A954" s="64"/>
      <c r="B954" s="64"/>
      <c r="C954" s="64"/>
      <c r="D954" s="64"/>
      <c r="E954" s="64"/>
      <c r="F954" s="64"/>
      <c r="G954" s="64"/>
      <c r="H954" s="64"/>
      <c r="I954" s="64"/>
      <c r="J954" s="64"/>
    </row>
    <row r="955" spans="1:10" ht="15" x14ac:dyDescent="0.2">
      <c r="A955" s="64"/>
      <c r="B955" s="64"/>
      <c r="C955" s="64"/>
      <c r="D955" s="64"/>
      <c r="E955" s="64"/>
      <c r="F955" s="64"/>
      <c r="G955" s="64"/>
      <c r="H955" s="64"/>
      <c r="I955" s="64"/>
      <c r="J955" s="64"/>
    </row>
    <row r="956" spans="1:10" ht="15" x14ac:dyDescent="0.2">
      <c r="A956" s="64"/>
      <c r="B956" s="64"/>
      <c r="C956" s="64"/>
      <c r="D956" s="64"/>
      <c r="E956" s="64"/>
      <c r="F956" s="64"/>
      <c r="G956" s="64"/>
      <c r="H956" s="64"/>
      <c r="I956" s="64"/>
      <c r="J956" s="64"/>
    </row>
    <row r="957" spans="1:10" ht="15" x14ac:dyDescent="0.2">
      <c r="A957" s="64"/>
      <c r="B957" s="64"/>
      <c r="C957" s="64"/>
      <c r="D957" s="64"/>
      <c r="E957" s="64"/>
      <c r="F957" s="64"/>
      <c r="G957" s="64"/>
      <c r="H957" s="64"/>
      <c r="I957" s="64"/>
      <c r="J957" s="64"/>
    </row>
    <row r="958" spans="1:10" ht="15" x14ac:dyDescent="0.2">
      <c r="A958" s="64"/>
      <c r="B958" s="64"/>
      <c r="C958" s="64"/>
      <c r="D958" s="64"/>
      <c r="E958" s="64"/>
      <c r="F958" s="64"/>
      <c r="G958" s="64"/>
      <c r="H958" s="64"/>
      <c r="I958" s="64"/>
      <c r="J958" s="64"/>
    </row>
    <row r="959" spans="1:10" ht="15" x14ac:dyDescent="0.2">
      <c r="A959" s="64"/>
      <c r="B959" s="64"/>
      <c r="C959" s="64"/>
      <c r="D959" s="64"/>
      <c r="E959" s="64"/>
      <c r="F959" s="64"/>
      <c r="G959" s="64"/>
      <c r="H959" s="64"/>
      <c r="I959" s="64"/>
      <c r="J959" s="64"/>
    </row>
    <row r="960" spans="1:10" ht="15" x14ac:dyDescent="0.2">
      <c r="A960" s="64"/>
      <c r="B960" s="64"/>
      <c r="C960" s="64"/>
      <c r="D960" s="64"/>
      <c r="E960" s="64"/>
      <c r="F960" s="64"/>
      <c r="G960" s="64"/>
      <c r="H960" s="64"/>
      <c r="I960" s="64"/>
      <c r="J960" s="64"/>
    </row>
    <row r="961" spans="1:10" ht="15" x14ac:dyDescent="0.2">
      <c r="A961" s="64"/>
      <c r="B961" s="64"/>
      <c r="C961" s="64"/>
      <c r="D961" s="64"/>
      <c r="E961" s="64"/>
      <c r="F961" s="64"/>
      <c r="G961" s="64"/>
      <c r="H961" s="64"/>
      <c r="I961" s="64"/>
      <c r="J961" s="64"/>
    </row>
    <row r="962" spans="1:10" ht="15" x14ac:dyDescent="0.2">
      <c r="A962" s="64"/>
      <c r="B962" s="64"/>
      <c r="C962" s="64"/>
      <c r="D962" s="64"/>
      <c r="E962" s="64"/>
      <c r="F962" s="64"/>
      <c r="G962" s="64"/>
      <c r="H962" s="64"/>
      <c r="I962" s="64"/>
      <c r="J962" s="64"/>
    </row>
    <row r="963" spans="1:10" ht="15" x14ac:dyDescent="0.2">
      <c r="A963" s="64"/>
      <c r="B963" s="64"/>
      <c r="C963" s="64"/>
      <c r="D963" s="64"/>
      <c r="E963" s="64"/>
      <c r="F963" s="64"/>
      <c r="G963" s="64"/>
      <c r="H963" s="64"/>
      <c r="I963" s="64"/>
      <c r="J963" s="64"/>
    </row>
    <row r="964" spans="1:10" ht="15" x14ac:dyDescent="0.2">
      <c r="A964" s="64"/>
      <c r="B964" s="64"/>
      <c r="C964" s="64"/>
      <c r="D964" s="64"/>
      <c r="E964" s="64"/>
      <c r="F964" s="64"/>
      <c r="G964" s="64"/>
      <c r="H964" s="64"/>
      <c r="I964" s="64"/>
      <c r="J964" s="64"/>
    </row>
    <row r="965" spans="1:10" ht="15" x14ac:dyDescent="0.2">
      <c r="A965" s="64"/>
      <c r="B965" s="64"/>
      <c r="C965" s="64"/>
      <c r="D965" s="64"/>
      <c r="E965" s="64"/>
      <c r="F965" s="64"/>
      <c r="G965" s="64"/>
      <c r="H965" s="64"/>
      <c r="I965" s="64"/>
      <c r="J965" s="64"/>
    </row>
    <row r="966" spans="1:10" ht="15" x14ac:dyDescent="0.2">
      <c r="A966" s="64"/>
      <c r="B966" s="64"/>
      <c r="C966" s="64"/>
      <c r="D966" s="64"/>
      <c r="E966" s="64"/>
      <c r="F966" s="64"/>
      <c r="G966" s="64"/>
      <c r="H966" s="64"/>
      <c r="I966" s="64"/>
      <c r="J966" s="64"/>
    </row>
    <row r="967" spans="1:10" ht="15" x14ac:dyDescent="0.2">
      <c r="A967" s="64"/>
      <c r="B967" s="64"/>
      <c r="C967" s="64"/>
      <c r="D967" s="64"/>
      <c r="E967" s="64"/>
      <c r="F967" s="64"/>
      <c r="G967" s="64"/>
      <c r="H967" s="64"/>
      <c r="I967" s="64"/>
      <c r="J967" s="64"/>
    </row>
    <row r="968" spans="1:10" ht="15" x14ac:dyDescent="0.2">
      <c r="A968" s="64"/>
      <c r="B968" s="64"/>
      <c r="C968" s="64"/>
      <c r="D968" s="64"/>
      <c r="E968" s="64"/>
      <c r="F968" s="64"/>
      <c r="G968" s="64"/>
      <c r="H968" s="64"/>
      <c r="I968" s="64"/>
      <c r="J968" s="64"/>
    </row>
    <row r="969" spans="1:10" ht="15" x14ac:dyDescent="0.2">
      <c r="A969" s="64"/>
      <c r="B969" s="64"/>
      <c r="C969" s="64"/>
      <c r="D969" s="64"/>
      <c r="E969" s="64"/>
      <c r="F969" s="64"/>
      <c r="G969" s="64"/>
      <c r="H969" s="64"/>
      <c r="I969" s="64"/>
      <c r="J969" s="64"/>
    </row>
    <row r="970" spans="1:10" ht="15" x14ac:dyDescent="0.2">
      <c r="A970" s="64"/>
      <c r="B970" s="64"/>
      <c r="C970" s="64"/>
      <c r="D970" s="64"/>
      <c r="E970" s="64"/>
      <c r="F970" s="64"/>
      <c r="G970" s="64"/>
      <c r="H970" s="64"/>
      <c r="I970" s="64"/>
      <c r="J970" s="64"/>
    </row>
    <row r="971" spans="1:10" ht="15" x14ac:dyDescent="0.2">
      <c r="A971" s="64"/>
      <c r="B971" s="64"/>
      <c r="C971" s="64"/>
      <c r="D971" s="64"/>
      <c r="E971" s="64"/>
      <c r="F971" s="64"/>
      <c r="G971" s="64"/>
      <c r="H971" s="64"/>
      <c r="I971" s="64"/>
      <c r="J971" s="64"/>
    </row>
    <row r="972" spans="1:10" ht="15" x14ac:dyDescent="0.2">
      <c r="A972" s="64"/>
      <c r="B972" s="64"/>
      <c r="C972" s="64"/>
      <c r="D972" s="64"/>
      <c r="E972" s="64"/>
      <c r="F972" s="64"/>
      <c r="G972" s="64"/>
      <c r="H972" s="64"/>
      <c r="I972" s="64"/>
      <c r="J972" s="64"/>
    </row>
    <row r="973" spans="1:10" ht="15" x14ac:dyDescent="0.2">
      <c r="A973" s="64"/>
      <c r="B973" s="64"/>
      <c r="C973" s="64"/>
      <c r="D973" s="64"/>
      <c r="E973" s="64"/>
      <c r="F973" s="64"/>
      <c r="G973" s="64"/>
      <c r="H973" s="64"/>
      <c r="I973" s="64"/>
      <c r="J973" s="64"/>
    </row>
    <row r="974" spans="1:10" ht="15" x14ac:dyDescent="0.2">
      <c r="A974" s="64"/>
      <c r="B974" s="64"/>
      <c r="C974" s="64"/>
      <c r="D974" s="64"/>
      <c r="E974" s="64"/>
      <c r="F974" s="64"/>
      <c r="G974" s="64"/>
      <c r="H974" s="64"/>
      <c r="I974" s="64"/>
      <c r="J974" s="64"/>
    </row>
    <row r="975" spans="1:10" ht="15" x14ac:dyDescent="0.2">
      <c r="A975" s="64"/>
      <c r="B975" s="64"/>
      <c r="C975" s="64"/>
      <c r="D975" s="64"/>
      <c r="E975" s="64"/>
      <c r="F975" s="64"/>
      <c r="G975" s="64"/>
      <c r="H975" s="64"/>
      <c r="I975" s="64"/>
      <c r="J975" s="64"/>
    </row>
    <row r="976" spans="1:10" ht="15" x14ac:dyDescent="0.2">
      <c r="A976" s="64"/>
      <c r="B976" s="64"/>
      <c r="C976" s="64"/>
      <c r="D976" s="64"/>
      <c r="E976" s="64"/>
      <c r="F976" s="64"/>
      <c r="G976" s="64"/>
      <c r="H976" s="64"/>
      <c r="I976" s="64"/>
      <c r="J976" s="64"/>
    </row>
    <row r="977" spans="1:10" ht="15" x14ac:dyDescent="0.2">
      <c r="A977" s="64"/>
      <c r="B977" s="64"/>
      <c r="C977" s="64"/>
      <c r="D977" s="64"/>
      <c r="E977" s="64"/>
      <c r="F977" s="64"/>
      <c r="G977" s="64"/>
      <c r="H977" s="64"/>
      <c r="I977" s="64"/>
      <c r="J977" s="64"/>
    </row>
    <row r="978" spans="1:10" ht="15" x14ac:dyDescent="0.2">
      <c r="A978" s="64"/>
      <c r="B978" s="64"/>
      <c r="C978" s="64"/>
      <c r="D978" s="64"/>
      <c r="E978" s="64"/>
      <c r="F978" s="64"/>
      <c r="G978" s="64"/>
      <c r="H978" s="64"/>
      <c r="I978" s="64"/>
      <c r="J978" s="64"/>
    </row>
    <row r="979" spans="1:10" ht="15" x14ac:dyDescent="0.2">
      <c r="A979" s="64"/>
      <c r="B979" s="64"/>
      <c r="C979" s="64"/>
      <c r="D979" s="64"/>
      <c r="E979" s="64"/>
      <c r="F979" s="64"/>
      <c r="G979" s="64"/>
      <c r="H979" s="64"/>
      <c r="I979" s="64"/>
      <c r="J979" s="64"/>
    </row>
    <row r="980" spans="1:10" ht="15" x14ac:dyDescent="0.2">
      <c r="A980" s="64"/>
      <c r="B980" s="64"/>
      <c r="C980" s="64"/>
      <c r="D980" s="64"/>
      <c r="E980" s="64"/>
      <c r="F980" s="64"/>
      <c r="G980" s="64"/>
      <c r="H980" s="64"/>
      <c r="I980" s="64"/>
      <c r="J980" s="64"/>
    </row>
    <row r="981" spans="1:10" ht="15" x14ac:dyDescent="0.2">
      <c r="A981" s="64"/>
      <c r="B981" s="64"/>
      <c r="C981" s="64"/>
      <c r="D981" s="64"/>
      <c r="E981" s="64"/>
      <c r="F981" s="64"/>
      <c r="G981" s="64"/>
      <c r="H981" s="64"/>
      <c r="I981" s="64"/>
      <c r="J981" s="64"/>
    </row>
    <row r="982" spans="1:10" ht="15" x14ac:dyDescent="0.2">
      <c r="A982" s="64"/>
      <c r="B982" s="64"/>
      <c r="C982" s="64"/>
      <c r="D982" s="64"/>
      <c r="E982" s="64"/>
      <c r="F982" s="64"/>
      <c r="G982" s="64"/>
      <c r="H982" s="64"/>
      <c r="I982" s="64"/>
      <c r="J982" s="64"/>
    </row>
    <row r="983" spans="1:10" ht="15" x14ac:dyDescent="0.2">
      <c r="A983" s="64"/>
      <c r="B983" s="64"/>
      <c r="C983" s="64"/>
      <c r="D983" s="64"/>
      <c r="E983" s="64"/>
      <c r="F983" s="64"/>
      <c r="G983" s="64"/>
      <c r="H983" s="64"/>
      <c r="I983" s="64"/>
      <c r="J983" s="64"/>
    </row>
    <row r="984" spans="1:10" ht="15" x14ac:dyDescent="0.2">
      <c r="A984" s="64"/>
      <c r="B984" s="64"/>
      <c r="C984" s="64"/>
      <c r="D984" s="64"/>
      <c r="E984" s="64"/>
      <c r="F984" s="64"/>
      <c r="G984" s="64"/>
      <c r="H984" s="64"/>
      <c r="I984" s="64"/>
      <c r="J984" s="64"/>
    </row>
    <row r="985" spans="1:10" ht="15" x14ac:dyDescent="0.2">
      <c r="A985" s="64"/>
      <c r="B985" s="64"/>
      <c r="C985" s="64"/>
      <c r="D985" s="64"/>
      <c r="E985" s="64"/>
      <c r="F985" s="64"/>
      <c r="G985" s="64"/>
      <c r="H985" s="64"/>
      <c r="I985" s="64"/>
      <c r="J985" s="64"/>
    </row>
    <row r="986" spans="1:10" ht="15" x14ac:dyDescent="0.2">
      <c r="A986" s="64"/>
      <c r="B986" s="64"/>
      <c r="C986" s="64"/>
      <c r="D986" s="64"/>
      <c r="E986" s="64"/>
      <c r="F986" s="64"/>
      <c r="G986" s="64"/>
      <c r="H986" s="64"/>
      <c r="I986" s="64"/>
      <c r="J986" s="64"/>
    </row>
    <row r="987" spans="1:10" ht="15" x14ac:dyDescent="0.2">
      <c r="A987" s="64"/>
      <c r="B987" s="64"/>
      <c r="C987" s="64"/>
      <c r="D987" s="64"/>
      <c r="E987" s="64"/>
      <c r="F987" s="64"/>
      <c r="G987" s="64"/>
      <c r="H987" s="64"/>
      <c r="I987" s="64"/>
      <c r="J987" s="64"/>
    </row>
    <row r="988" spans="1:10" ht="15" x14ac:dyDescent="0.2">
      <c r="A988" s="64"/>
      <c r="B988" s="64"/>
      <c r="C988" s="64"/>
      <c r="D988" s="64"/>
      <c r="E988" s="64"/>
      <c r="F988" s="64"/>
      <c r="G988" s="64"/>
      <c r="H988" s="64"/>
      <c r="I988" s="64"/>
      <c r="J988" s="64"/>
    </row>
    <row r="989" spans="1:10" ht="15" x14ac:dyDescent="0.2">
      <c r="A989" s="64"/>
      <c r="B989" s="64"/>
      <c r="C989" s="64"/>
      <c r="D989" s="64"/>
      <c r="E989" s="64"/>
      <c r="F989" s="64"/>
      <c r="G989" s="64"/>
      <c r="H989" s="64"/>
      <c r="I989" s="64"/>
      <c r="J989" s="64"/>
    </row>
    <row r="990" spans="1:10" ht="15" x14ac:dyDescent="0.2">
      <c r="A990" s="64"/>
      <c r="B990" s="64"/>
      <c r="C990" s="64"/>
      <c r="D990" s="64"/>
      <c r="E990" s="64"/>
      <c r="F990" s="64"/>
      <c r="G990" s="64"/>
      <c r="H990" s="64"/>
      <c r="I990" s="64"/>
      <c r="J990" s="64"/>
    </row>
    <row r="991" spans="1:10" ht="15" x14ac:dyDescent="0.2">
      <c r="A991" s="64"/>
      <c r="B991" s="64"/>
      <c r="C991" s="64"/>
      <c r="D991" s="64"/>
      <c r="E991" s="64"/>
      <c r="F991" s="64"/>
      <c r="G991" s="64"/>
      <c r="H991" s="64"/>
      <c r="I991" s="64"/>
      <c r="J991" s="64"/>
    </row>
    <row r="992" spans="1:10" ht="15" x14ac:dyDescent="0.2">
      <c r="A992" s="64"/>
      <c r="B992" s="64"/>
      <c r="C992" s="64"/>
      <c r="D992" s="64"/>
      <c r="E992" s="64"/>
      <c r="F992" s="64"/>
      <c r="G992" s="64"/>
      <c r="H992" s="64"/>
      <c r="I992" s="64"/>
      <c r="J992" s="64"/>
    </row>
    <row r="993" spans="1:10" ht="15" x14ac:dyDescent="0.2">
      <c r="A993" s="64"/>
      <c r="B993" s="64"/>
      <c r="C993" s="64"/>
      <c r="D993" s="64"/>
      <c r="E993" s="64"/>
      <c r="F993" s="64"/>
      <c r="G993" s="64"/>
      <c r="H993" s="64"/>
      <c r="I993" s="64"/>
      <c r="J993" s="64"/>
    </row>
    <row r="994" spans="1:10" ht="15" x14ac:dyDescent="0.2">
      <c r="A994" s="64"/>
      <c r="B994" s="64"/>
      <c r="C994" s="64"/>
      <c r="D994" s="64"/>
      <c r="E994" s="64"/>
      <c r="F994" s="64"/>
      <c r="G994" s="64"/>
      <c r="H994" s="64"/>
      <c r="I994" s="64"/>
      <c r="J994" s="64"/>
    </row>
    <row r="995" spans="1:10" ht="15" x14ac:dyDescent="0.2">
      <c r="A995" s="64"/>
      <c r="B995" s="64"/>
      <c r="C995" s="64"/>
      <c r="D995" s="64"/>
      <c r="E995" s="64"/>
      <c r="F995" s="64"/>
      <c r="G995" s="64"/>
      <c r="H995" s="64"/>
      <c r="I995" s="64"/>
      <c r="J995" s="64"/>
    </row>
    <row r="996" spans="1:10" ht="15" x14ac:dyDescent="0.2">
      <c r="A996" s="64"/>
      <c r="B996" s="64"/>
      <c r="C996" s="64"/>
      <c r="D996" s="64"/>
      <c r="E996" s="64"/>
      <c r="F996" s="64"/>
      <c r="G996" s="64"/>
      <c r="H996" s="64"/>
      <c r="I996" s="64"/>
      <c r="J996" s="64"/>
    </row>
    <row r="997" spans="1:10" ht="15" x14ac:dyDescent="0.2">
      <c r="A997" s="64"/>
      <c r="B997" s="64"/>
      <c r="C997" s="64"/>
      <c r="D997" s="64"/>
      <c r="E997" s="64"/>
      <c r="F997" s="64"/>
      <c r="G997" s="64"/>
      <c r="H997" s="64"/>
      <c r="I997" s="64"/>
      <c r="J997" s="64"/>
    </row>
    <row r="998" spans="1:10" ht="15" x14ac:dyDescent="0.2">
      <c r="A998" s="64"/>
      <c r="B998" s="64"/>
      <c r="C998" s="64"/>
      <c r="D998" s="64"/>
      <c r="E998" s="64"/>
      <c r="F998" s="64"/>
      <c r="G998" s="64"/>
      <c r="H998" s="64"/>
      <c r="I998" s="64"/>
      <c r="J998" s="64"/>
    </row>
    <row r="999" spans="1:10" ht="15" x14ac:dyDescent="0.2">
      <c r="A999" s="64"/>
      <c r="B999" s="64"/>
      <c r="C999" s="64"/>
      <c r="D999" s="64"/>
      <c r="E999" s="64"/>
      <c r="F999" s="64"/>
      <c r="G999" s="64"/>
      <c r="H999" s="64"/>
      <c r="I999" s="64"/>
      <c r="J999" s="64"/>
    </row>
    <row r="1000" spans="1:10" ht="15" x14ac:dyDescent="0.2">
      <c r="A1000" s="64"/>
      <c r="B1000" s="64"/>
      <c r="C1000" s="64"/>
      <c r="D1000" s="64"/>
      <c r="E1000" s="64"/>
      <c r="F1000" s="64"/>
      <c r="G1000" s="64"/>
      <c r="H1000" s="64"/>
      <c r="I1000" s="64"/>
      <c r="J1000" s="64"/>
    </row>
    <row r="1001" spans="1:10" ht="15" x14ac:dyDescent="0.2">
      <c r="A1001" s="64"/>
      <c r="B1001" s="64"/>
      <c r="C1001" s="64"/>
      <c r="D1001" s="64"/>
      <c r="E1001" s="64"/>
      <c r="F1001" s="64"/>
      <c r="G1001" s="64"/>
      <c r="H1001" s="64"/>
      <c r="I1001" s="64"/>
      <c r="J1001" s="64"/>
    </row>
    <row r="1002" spans="1:10" ht="15" x14ac:dyDescent="0.2">
      <c r="A1002" s="64"/>
      <c r="B1002" s="64"/>
      <c r="C1002" s="64"/>
      <c r="D1002" s="64"/>
      <c r="E1002" s="64"/>
      <c r="F1002" s="64"/>
      <c r="G1002" s="64"/>
      <c r="H1002" s="64"/>
      <c r="I1002" s="64"/>
      <c r="J1002" s="64"/>
    </row>
    <row r="1003" spans="1:10" ht="15" x14ac:dyDescent="0.2">
      <c r="A1003" s="64"/>
      <c r="B1003" s="64"/>
      <c r="C1003" s="64"/>
      <c r="D1003" s="64"/>
      <c r="E1003" s="64"/>
      <c r="F1003" s="64"/>
      <c r="G1003" s="64"/>
      <c r="H1003" s="64"/>
      <c r="I1003" s="64"/>
      <c r="J1003" s="64"/>
    </row>
    <row r="1004" spans="1:10" ht="15" x14ac:dyDescent="0.2">
      <c r="A1004" s="64"/>
      <c r="B1004" s="64"/>
      <c r="C1004" s="64"/>
      <c r="D1004" s="64"/>
      <c r="E1004" s="64"/>
      <c r="F1004" s="64"/>
      <c r="G1004" s="64"/>
      <c r="H1004" s="64"/>
      <c r="I1004" s="64"/>
      <c r="J1004" s="64"/>
    </row>
    <row r="1005" spans="1:10" ht="15" x14ac:dyDescent="0.2">
      <c r="A1005" s="64"/>
      <c r="B1005" s="64"/>
      <c r="C1005" s="64"/>
      <c r="D1005" s="64"/>
      <c r="E1005" s="64"/>
      <c r="F1005" s="64"/>
      <c r="G1005" s="64"/>
      <c r="H1005" s="64"/>
      <c r="I1005" s="64"/>
      <c r="J1005" s="64"/>
    </row>
    <row r="1006" spans="1:10" ht="15" x14ac:dyDescent="0.2">
      <c r="A1006" s="64"/>
      <c r="B1006" s="64"/>
      <c r="C1006" s="64"/>
      <c r="D1006" s="64"/>
      <c r="E1006" s="64"/>
      <c r="F1006" s="64"/>
      <c r="G1006" s="64"/>
      <c r="H1006" s="64"/>
      <c r="I1006" s="64"/>
      <c r="J1006" s="64"/>
    </row>
    <row r="1007" spans="1:10" ht="15" x14ac:dyDescent="0.2">
      <c r="A1007" s="64"/>
      <c r="B1007" s="64"/>
      <c r="C1007" s="64"/>
      <c r="D1007" s="64"/>
      <c r="E1007" s="64"/>
      <c r="F1007" s="64"/>
      <c r="G1007" s="64"/>
      <c r="H1007" s="64"/>
      <c r="I1007" s="64"/>
      <c r="J1007" s="64"/>
    </row>
    <row r="1008" spans="1:10" ht="15" x14ac:dyDescent="0.2">
      <c r="A1008" s="64"/>
      <c r="B1008" s="64"/>
      <c r="C1008" s="64"/>
      <c r="D1008" s="64"/>
      <c r="E1008" s="64"/>
      <c r="F1008" s="64"/>
      <c r="G1008" s="64"/>
      <c r="H1008" s="64"/>
      <c r="I1008" s="64"/>
      <c r="J1008" s="64"/>
    </row>
    <row r="1009" spans="1:10" ht="15" x14ac:dyDescent="0.2">
      <c r="A1009" s="64"/>
      <c r="B1009" s="64"/>
      <c r="C1009" s="64"/>
      <c r="D1009" s="64"/>
      <c r="E1009" s="64"/>
      <c r="F1009" s="64"/>
      <c r="G1009" s="64"/>
      <c r="H1009" s="64"/>
      <c r="I1009" s="64"/>
      <c r="J1009" s="64"/>
    </row>
    <row r="1010" spans="1:10" ht="15" x14ac:dyDescent="0.2">
      <c r="A1010" s="64"/>
      <c r="B1010" s="64"/>
      <c r="C1010" s="64"/>
      <c r="D1010" s="64"/>
      <c r="E1010" s="64"/>
      <c r="F1010" s="64"/>
      <c r="G1010" s="64"/>
      <c r="H1010" s="64"/>
      <c r="I1010" s="64"/>
      <c r="J1010" s="64"/>
    </row>
    <row r="1011" spans="1:10" ht="15" x14ac:dyDescent="0.2">
      <c r="A1011" s="64"/>
      <c r="B1011" s="64"/>
      <c r="C1011" s="64"/>
      <c r="D1011" s="64"/>
      <c r="E1011" s="64"/>
      <c r="F1011" s="64"/>
      <c r="G1011" s="64"/>
      <c r="H1011" s="64"/>
      <c r="I1011" s="64"/>
      <c r="J1011" s="64"/>
    </row>
    <row r="1012" spans="1:10" ht="15" x14ac:dyDescent="0.2">
      <c r="A1012" s="64"/>
      <c r="B1012" s="64"/>
      <c r="C1012" s="64"/>
      <c r="D1012" s="64"/>
      <c r="E1012" s="64"/>
      <c r="F1012" s="64"/>
      <c r="G1012" s="64"/>
      <c r="H1012" s="64"/>
      <c r="I1012" s="64"/>
      <c r="J1012" s="64"/>
    </row>
    <row r="1013" spans="1:10" ht="15" x14ac:dyDescent="0.2">
      <c r="A1013" s="64"/>
      <c r="B1013" s="64"/>
      <c r="C1013" s="64"/>
      <c r="D1013" s="64"/>
      <c r="E1013" s="64"/>
      <c r="F1013" s="64"/>
      <c r="G1013" s="64"/>
      <c r="H1013" s="64"/>
      <c r="I1013" s="64"/>
      <c r="J1013" s="64"/>
    </row>
    <row r="1014" spans="1:10" ht="15" x14ac:dyDescent="0.2">
      <c r="A1014" s="64"/>
      <c r="B1014" s="64"/>
      <c r="C1014" s="64"/>
      <c r="D1014" s="64"/>
      <c r="E1014" s="64"/>
      <c r="F1014" s="64"/>
      <c r="G1014" s="64"/>
      <c r="H1014" s="64"/>
      <c r="I1014" s="64"/>
      <c r="J1014" s="64"/>
    </row>
    <row r="1015" spans="1:10" ht="15" x14ac:dyDescent="0.2">
      <c r="A1015" s="64"/>
      <c r="B1015" s="64"/>
      <c r="C1015" s="64"/>
      <c r="D1015" s="64"/>
      <c r="E1015" s="64"/>
      <c r="F1015" s="64"/>
      <c r="G1015" s="64"/>
      <c r="H1015" s="64"/>
      <c r="I1015" s="64"/>
      <c r="J1015" s="64"/>
    </row>
    <row r="1016" spans="1:10" ht="15" x14ac:dyDescent="0.2">
      <c r="A1016" s="64"/>
      <c r="B1016" s="64"/>
      <c r="C1016" s="64"/>
      <c r="D1016" s="64"/>
      <c r="E1016" s="64"/>
      <c r="F1016" s="64"/>
      <c r="G1016" s="64"/>
      <c r="H1016" s="64"/>
      <c r="I1016" s="64"/>
      <c r="J1016" s="64"/>
    </row>
    <row r="1017" spans="1:10" ht="15" x14ac:dyDescent="0.2">
      <c r="A1017" s="64"/>
      <c r="B1017" s="64"/>
      <c r="C1017" s="64"/>
      <c r="D1017" s="64"/>
      <c r="E1017" s="64"/>
      <c r="F1017" s="64"/>
      <c r="G1017" s="64"/>
      <c r="H1017" s="64"/>
      <c r="I1017" s="64"/>
      <c r="J1017" s="64"/>
    </row>
    <row r="1018" spans="1:10" ht="15" x14ac:dyDescent="0.2">
      <c r="A1018" s="64"/>
      <c r="B1018" s="64"/>
      <c r="C1018" s="64"/>
      <c r="D1018" s="64"/>
      <c r="E1018" s="64"/>
      <c r="F1018" s="64"/>
      <c r="G1018" s="64"/>
      <c r="H1018" s="64"/>
      <c r="I1018" s="64"/>
      <c r="J1018" s="64"/>
    </row>
    <row r="1019" spans="1:10" ht="15" x14ac:dyDescent="0.2">
      <c r="A1019" s="64"/>
      <c r="B1019" s="64"/>
      <c r="C1019" s="64"/>
      <c r="D1019" s="64"/>
      <c r="E1019" s="64"/>
      <c r="F1019" s="64"/>
      <c r="G1019" s="64"/>
      <c r="H1019" s="64"/>
      <c r="I1019" s="64"/>
      <c r="J1019" s="64"/>
    </row>
    <row r="1020" spans="1:10" ht="15" x14ac:dyDescent="0.2">
      <c r="A1020" s="64"/>
      <c r="B1020" s="64"/>
      <c r="C1020" s="64"/>
      <c r="D1020" s="64"/>
      <c r="E1020" s="64"/>
      <c r="F1020" s="64"/>
      <c r="G1020" s="64"/>
      <c r="H1020" s="64"/>
      <c r="I1020" s="64"/>
      <c r="J1020" s="64"/>
    </row>
    <row r="1021" spans="1:10" ht="15" x14ac:dyDescent="0.2">
      <c r="A1021" s="64"/>
      <c r="B1021" s="64"/>
      <c r="C1021" s="64"/>
      <c r="D1021" s="64"/>
      <c r="E1021" s="64"/>
      <c r="F1021" s="64"/>
      <c r="G1021" s="64"/>
      <c r="H1021" s="64"/>
      <c r="I1021" s="64"/>
      <c r="J1021" s="64"/>
    </row>
    <row r="1022" spans="1:10" ht="15" x14ac:dyDescent="0.2">
      <c r="A1022" s="64"/>
      <c r="B1022" s="64"/>
      <c r="C1022" s="64"/>
      <c r="D1022" s="64"/>
      <c r="E1022" s="64"/>
      <c r="F1022" s="64"/>
      <c r="G1022" s="64"/>
      <c r="H1022" s="64"/>
      <c r="I1022" s="64"/>
      <c r="J1022" s="64"/>
    </row>
    <row r="1023" spans="1:10" ht="15" x14ac:dyDescent="0.2">
      <c r="A1023" s="64"/>
      <c r="B1023" s="64"/>
      <c r="C1023" s="64"/>
      <c r="D1023" s="64"/>
      <c r="E1023" s="64"/>
      <c r="F1023" s="64"/>
      <c r="G1023" s="64"/>
      <c r="H1023" s="64"/>
      <c r="I1023" s="64"/>
      <c r="J1023" s="64"/>
    </row>
    <row r="1024" spans="1:10" ht="15" x14ac:dyDescent="0.2">
      <c r="A1024" s="64"/>
      <c r="B1024" s="64"/>
      <c r="C1024" s="64"/>
      <c r="D1024" s="64"/>
      <c r="E1024" s="64"/>
      <c r="F1024" s="64"/>
      <c r="G1024" s="64"/>
      <c r="H1024" s="64"/>
      <c r="I1024" s="64"/>
      <c r="J1024" s="64"/>
    </row>
    <row r="1025" spans="1:10" ht="15" x14ac:dyDescent="0.2">
      <c r="A1025" s="64"/>
      <c r="B1025" s="64"/>
      <c r="C1025" s="64"/>
      <c r="D1025" s="64"/>
      <c r="E1025" s="64"/>
      <c r="F1025" s="64"/>
      <c r="G1025" s="64"/>
      <c r="H1025" s="64"/>
      <c r="I1025" s="64"/>
      <c r="J1025" s="64"/>
    </row>
    <row r="1026" spans="1:10" ht="15" x14ac:dyDescent="0.2">
      <c r="A1026" s="64"/>
      <c r="B1026" s="64"/>
      <c r="C1026" s="64"/>
      <c r="D1026" s="64"/>
      <c r="E1026" s="64"/>
      <c r="F1026" s="64"/>
      <c r="G1026" s="64"/>
      <c r="H1026" s="64"/>
      <c r="I1026" s="64"/>
      <c r="J1026" s="64"/>
    </row>
    <row r="1027" spans="1:10" ht="15" x14ac:dyDescent="0.2">
      <c r="A1027" s="64"/>
      <c r="B1027" s="64"/>
      <c r="C1027" s="64"/>
      <c r="D1027" s="64"/>
      <c r="E1027" s="64"/>
      <c r="F1027" s="64"/>
      <c r="G1027" s="64"/>
      <c r="H1027" s="64"/>
      <c r="I1027" s="64"/>
      <c r="J1027" s="64"/>
    </row>
    <row r="1028" spans="1:10" ht="15" x14ac:dyDescent="0.2">
      <c r="A1028" s="64"/>
      <c r="B1028" s="64"/>
      <c r="C1028" s="64"/>
      <c r="D1028" s="64"/>
      <c r="E1028" s="64"/>
      <c r="F1028" s="64"/>
      <c r="G1028" s="64"/>
      <c r="H1028" s="64"/>
      <c r="I1028" s="64"/>
      <c r="J1028" s="64"/>
    </row>
    <row r="1029" spans="1:10" ht="15" x14ac:dyDescent="0.2">
      <c r="A1029" s="64"/>
      <c r="B1029" s="64"/>
      <c r="C1029" s="64"/>
      <c r="D1029" s="64"/>
      <c r="E1029" s="64"/>
      <c r="F1029" s="64"/>
      <c r="G1029" s="64"/>
      <c r="H1029" s="64"/>
      <c r="I1029" s="64"/>
      <c r="J1029" s="64"/>
    </row>
    <row r="1030" spans="1:10" ht="15" x14ac:dyDescent="0.2">
      <c r="A1030" s="64"/>
      <c r="B1030" s="64"/>
      <c r="C1030" s="64"/>
      <c r="D1030" s="64"/>
      <c r="E1030" s="64"/>
      <c r="F1030" s="64"/>
      <c r="G1030" s="64"/>
      <c r="H1030" s="64"/>
      <c r="I1030" s="64"/>
      <c r="J1030" s="64"/>
    </row>
    <row r="1031" spans="1:10" ht="15" x14ac:dyDescent="0.2">
      <c r="A1031" s="64"/>
      <c r="B1031" s="64"/>
      <c r="C1031" s="64"/>
      <c r="D1031" s="64"/>
      <c r="E1031" s="64"/>
      <c r="F1031" s="64"/>
      <c r="G1031" s="64"/>
      <c r="H1031" s="64"/>
      <c r="I1031" s="64"/>
      <c r="J1031" s="64"/>
    </row>
    <row r="1032" spans="1:10" ht="15" x14ac:dyDescent="0.2">
      <c r="A1032" s="64"/>
      <c r="B1032" s="64"/>
      <c r="C1032" s="64"/>
      <c r="D1032" s="64"/>
      <c r="E1032" s="64"/>
      <c r="F1032" s="64"/>
      <c r="G1032" s="64"/>
      <c r="H1032" s="64"/>
      <c r="I1032" s="64"/>
      <c r="J1032" s="64"/>
    </row>
    <row r="1033" spans="1:10" ht="15" x14ac:dyDescent="0.2">
      <c r="A1033" s="64"/>
      <c r="B1033" s="64"/>
      <c r="C1033" s="64"/>
      <c r="D1033" s="64"/>
      <c r="E1033" s="64"/>
      <c r="F1033" s="64"/>
      <c r="G1033" s="64"/>
      <c r="H1033" s="64"/>
      <c r="I1033" s="64"/>
      <c r="J1033" s="64"/>
    </row>
    <row r="1034" spans="1:10" ht="15" x14ac:dyDescent="0.2">
      <c r="A1034" s="64"/>
      <c r="B1034" s="64"/>
      <c r="C1034" s="64"/>
      <c r="D1034" s="64"/>
      <c r="E1034" s="64"/>
      <c r="F1034" s="64"/>
      <c r="G1034" s="64"/>
      <c r="H1034" s="64"/>
      <c r="I1034" s="64"/>
      <c r="J1034" s="64"/>
    </row>
    <row r="1035" spans="1:10" ht="15" x14ac:dyDescent="0.2">
      <c r="A1035" s="64"/>
      <c r="B1035" s="64"/>
      <c r="C1035" s="64"/>
      <c r="D1035" s="64"/>
      <c r="E1035" s="64"/>
      <c r="F1035" s="64"/>
      <c r="G1035" s="64"/>
      <c r="H1035" s="64"/>
      <c r="I1035" s="64"/>
      <c r="J1035" s="64"/>
    </row>
    <row r="1036" spans="1:10" ht="15" x14ac:dyDescent="0.2">
      <c r="A1036" s="64"/>
      <c r="B1036" s="64"/>
      <c r="C1036" s="64"/>
      <c r="D1036" s="64"/>
      <c r="E1036" s="64"/>
      <c r="F1036" s="64"/>
      <c r="G1036" s="64"/>
      <c r="H1036" s="64"/>
      <c r="I1036" s="64"/>
      <c r="J1036" s="64"/>
    </row>
    <row r="1037" spans="1:10" ht="15" x14ac:dyDescent="0.2">
      <c r="A1037" s="64"/>
      <c r="B1037" s="64"/>
      <c r="C1037" s="64"/>
      <c r="D1037" s="64"/>
      <c r="E1037" s="64"/>
      <c r="F1037" s="64"/>
      <c r="G1037" s="64"/>
      <c r="H1037" s="64"/>
      <c r="I1037" s="64"/>
      <c r="J1037" s="64"/>
    </row>
    <row r="1038" spans="1:10" ht="15" x14ac:dyDescent="0.2">
      <c r="A1038" s="64"/>
      <c r="B1038" s="64"/>
      <c r="C1038" s="64"/>
      <c r="D1038" s="64"/>
      <c r="E1038" s="64"/>
      <c r="F1038" s="64"/>
      <c r="G1038" s="64"/>
      <c r="H1038" s="64"/>
      <c r="I1038" s="64"/>
      <c r="J1038" s="64"/>
    </row>
    <row r="1039" spans="1:10" ht="15" x14ac:dyDescent="0.2">
      <c r="A1039" s="64"/>
      <c r="B1039" s="64"/>
      <c r="C1039" s="64"/>
      <c r="D1039" s="64"/>
      <c r="E1039" s="64"/>
      <c r="F1039" s="64"/>
      <c r="G1039" s="64"/>
      <c r="H1039" s="64"/>
      <c r="I1039" s="64"/>
      <c r="J1039" s="64"/>
    </row>
    <row r="1040" spans="1:10" ht="15" x14ac:dyDescent="0.2">
      <c r="A1040" s="64"/>
      <c r="B1040" s="64"/>
      <c r="C1040" s="64"/>
      <c r="D1040" s="64"/>
      <c r="E1040" s="64"/>
      <c r="F1040" s="64"/>
      <c r="G1040" s="64"/>
      <c r="H1040" s="64"/>
      <c r="I1040" s="64"/>
      <c r="J1040" s="64"/>
    </row>
    <row r="1041" spans="1:10" ht="15" x14ac:dyDescent="0.2">
      <c r="A1041" s="64"/>
      <c r="B1041" s="64"/>
      <c r="C1041" s="64"/>
      <c r="D1041" s="64"/>
      <c r="E1041" s="64"/>
      <c r="F1041" s="64"/>
      <c r="G1041" s="64"/>
      <c r="H1041" s="64"/>
      <c r="I1041" s="64"/>
      <c r="J1041" s="64"/>
    </row>
    <row r="1042" spans="1:10" ht="15" x14ac:dyDescent="0.2">
      <c r="A1042" s="64"/>
      <c r="B1042" s="64"/>
      <c r="C1042" s="64"/>
      <c r="D1042" s="64"/>
      <c r="E1042" s="64"/>
      <c r="F1042" s="64"/>
      <c r="G1042" s="64"/>
      <c r="H1042" s="64"/>
      <c r="I1042" s="64"/>
      <c r="J1042" s="64"/>
    </row>
    <row r="1043" spans="1:10" ht="15" x14ac:dyDescent="0.2">
      <c r="A1043" s="64"/>
      <c r="B1043" s="64"/>
      <c r="C1043" s="64"/>
      <c r="D1043" s="64"/>
      <c r="E1043" s="64"/>
      <c r="F1043" s="64"/>
      <c r="G1043" s="64"/>
      <c r="H1043" s="64"/>
      <c r="I1043" s="64"/>
      <c r="J1043" s="64"/>
    </row>
    <row r="1044" spans="1:10" ht="15" x14ac:dyDescent="0.2">
      <c r="A1044" s="64"/>
      <c r="B1044" s="64"/>
      <c r="C1044" s="64"/>
      <c r="D1044" s="64"/>
      <c r="E1044" s="64"/>
      <c r="F1044" s="64"/>
      <c r="G1044" s="64"/>
      <c r="H1044" s="64"/>
      <c r="I1044" s="64"/>
      <c r="J1044" s="64"/>
    </row>
    <row r="1045" spans="1:10" ht="15" x14ac:dyDescent="0.2">
      <c r="A1045" s="64"/>
      <c r="B1045" s="64"/>
      <c r="C1045" s="64"/>
      <c r="D1045" s="64"/>
      <c r="E1045" s="64"/>
      <c r="F1045" s="64"/>
      <c r="G1045" s="64"/>
      <c r="H1045" s="64"/>
      <c r="I1045" s="64"/>
      <c r="J1045" s="64"/>
    </row>
    <row r="1046" spans="1:10" ht="15" x14ac:dyDescent="0.2">
      <c r="A1046" s="64"/>
      <c r="B1046" s="64"/>
      <c r="C1046" s="64"/>
      <c r="D1046" s="64"/>
      <c r="E1046" s="64"/>
      <c r="F1046" s="64"/>
      <c r="G1046" s="64"/>
      <c r="H1046" s="64"/>
      <c r="I1046" s="64"/>
      <c r="J1046" s="64"/>
    </row>
    <row r="1047" spans="1:10" ht="15" x14ac:dyDescent="0.2">
      <c r="A1047" s="64"/>
      <c r="B1047" s="64"/>
      <c r="C1047" s="64"/>
      <c r="D1047" s="64"/>
      <c r="E1047" s="64"/>
      <c r="F1047" s="64"/>
      <c r="G1047" s="64"/>
      <c r="H1047" s="64"/>
      <c r="I1047" s="64"/>
      <c r="J1047" s="64"/>
    </row>
    <row r="1048" spans="1:10" ht="15" x14ac:dyDescent="0.2">
      <c r="A1048" s="64"/>
      <c r="B1048" s="64"/>
      <c r="C1048" s="64"/>
      <c r="D1048" s="64"/>
      <c r="E1048" s="64"/>
      <c r="F1048" s="64"/>
      <c r="G1048" s="64"/>
      <c r="H1048" s="64"/>
      <c r="I1048" s="64"/>
      <c r="J1048" s="64"/>
    </row>
    <row r="1049" spans="1:10" ht="15" x14ac:dyDescent="0.2">
      <c r="A1049" s="64"/>
      <c r="B1049" s="64"/>
      <c r="C1049" s="64"/>
      <c r="D1049" s="64"/>
      <c r="E1049" s="64"/>
      <c r="F1049" s="64"/>
      <c r="G1049" s="64"/>
      <c r="H1049" s="64"/>
      <c r="I1049" s="64"/>
      <c r="J1049" s="64"/>
    </row>
    <row r="1050" spans="1:10" ht="15" x14ac:dyDescent="0.2">
      <c r="A1050" s="64"/>
      <c r="B1050" s="64"/>
      <c r="C1050" s="64"/>
      <c r="D1050" s="64"/>
      <c r="E1050" s="64"/>
      <c r="F1050" s="64"/>
      <c r="G1050" s="64"/>
      <c r="H1050" s="64"/>
      <c r="I1050" s="64"/>
      <c r="J1050" s="64"/>
    </row>
    <row r="1051" spans="1:10" ht="15" x14ac:dyDescent="0.2">
      <c r="A1051" s="64"/>
      <c r="B1051" s="64"/>
      <c r="C1051" s="64"/>
      <c r="D1051" s="64"/>
      <c r="E1051" s="64"/>
      <c r="F1051" s="64"/>
      <c r="G1051" s="64"/>
      <c r="H1051" s="64"/>
      <c r="I1051" s="64"/>
      <c r="J1051" s="64"/>
    </row>
    <row r="1052" spans="1:10" ht="15" x14ac:dyDescent="0.2">
      <c r="A1052" s="64"/>
      <c r="B1052" s="64"/>
      <c r="C1052" s="64"/>
      <c r="D1052" s="64"/>
      <c r="E1052" s="64"/>
      <c r="F1052" s="64"/>
      <c r="G1052" s="64"/>
      <c r="H1052" s="64"/>
      <c r="I1052" s="64"/>
      <c r="J1052" s="64"/>
    </row>
    <row r="1053" spans="1:10" ht="15" x14ac:dyDescent="0.2">
      <c r="A1053" s="64"/>
      <c r="B1053" s="64"/>
      <c r="C1053" s="64"/>
      <c r="D1053" s="64"/>
      <c r="E1053" s="64"/>
      <c r="F1053" s="64"/>
      <c r="G1053" s="64"/>
      <c r="H1053" s="64"/>
      <c r="I1053" s="64"/>
      <c r="J1053" s="64"/>
    </row>
    <row r="1054" spans="1:10" ht="15" x14ac:dyDescent="0.2">
      <c r="A1054" s="64"/>
      <c r="B1054" s="64"/>
      <c r="C1054" s="64"/>
      <c r="D1054" s="64"/>
      <c r="E1054" s="64"/>
      <c r="F1054" s="64"/>
      <c r="G1054" s="64"/>
      <c r="H1054" s="64"/>
      <c r="I1054" s="64"/>
      <c r="J1054" s="64"/>
    </row>
    <row r="1055" spans="1:10" ht="15" x14ac:dyDescent="0.2">
      <c r="A1055" s="64"/>
      <c r="B1055" s="64"/>
      <c r="C1055" s="64"/>
      <c r="D1055" s="64"/>
      <c r="E1055" s="64"/>
      <c r="F1055" s="64"/>
      <c r="G1055" s="64"/>
      <c r="H1055" s="64"/>
      <c r="I1055" s="64"/>
      <c r="J1055" s="64"/>
    </row>
    <row r="1056" spans="1:10" ht="15" x14ac:dyDescent="0.2">
      <c r="A1056" s="64"/>
      <c r="B1056" s="64"/>
      <c r="C1056" s="64"/>
      <c r="D1056" s="64"/>
      <c r="E1056" s="64"/>
      <c r="F1056" s="64"/>
      <c r="G1056" s="64"/>
      <c r="H1056" s="64"/>
      <c r="I1056" s="64"/>
      <c r="J1056" s="64"/>
    </row>
    <row r="1057" spans="1:10" ht="15" x14ac:dyDescent="0.2">
      <c r="A1057" s="64"/>
      <c r="B1057" s="64"/>
      <c r="C1057" s="64"/>
      <c r="D1057" s="64"/>
      <c r="E1057" s="64"/>
      <c r="F1057" s="64"/>
      <c r="G1057" s="64"/>
      <c r="H1057" s="64"/>
      <c r="I1057" s="64"/>
      <c r="J1057" s="64"/>
    </row>
    <row r="1058" spans="1:10" ht="15" x14ac:dyDescent="0.2">
      <c r="A1058" s="64"/>
      <c r="B1058" s="64"/>
      <c r="C1058" s="64"/>
      <c r="D1058" s="64"/>
      <c r="E1058" s="64"/>
      <c r="F1058" s="64"/>
      <c r="G1058" s="64"/>
      <c r="H1058" s="64"/>
      <c r="I1058" s="64"/>
      <c r="J1058" s="64"/>
    </row>
    <row r="1059" spans="1:10" ht="15" x14ac:dyDescent="0.2">
      <c r="A1059" s="64"/>
      <c r="B1059" s="64"/>
      <c r="C1059" s="64"/>
      <c r="D1059" s="64"/>
      <c r="E1059" s="64"/>
      <c r="F1059" s="64"/>
      <c r="G1059" s="64"/>
      <c r="H1059" s="64"/>
      <c r="I1059" s="64"/>
      <c r="J1059" s="64"/>
    </row>
    <row r="1060" spans="1:10" ht="15" x14ac:dyDescent="0.2">
      <c r="A1060" s="64"/>
      <c r="B1060" s="64"/>
      <c r="C1060" s="64"/>
      <c r="D1060" s="64"/>
      <c r="E1060" s="64"/>
      <c r="F1060" s="64"/>
      <c r="G1060" s="64"/>
      <c r="H1060" s="64"/>
      <c r="I1060" s="64"/>
      <c r="J1060" s="64"/>
    </row>
    <row r="1061" spans="1:10" ht="15" x14ac:dyDescent="0.2">
      <c r="A1061" s="64"/>
      <c r="B1061" s="64"/>
      <c r="C1061" s="64"/>
      <c r="D1061" s="64"/>
      <c r="E1061" s="64"/>
      <c r="F1061" s="64"/>
      <c r="G1061" s="64"/>
      <c r="H1061" s="64"/>
      <c r="I1061" s="64"/>
      <c r="J1061" s="64"/>
    </row>
    <row r="1062" spans="1:10" ht="15" x14ac:dyDescent="0.2">
      <c r="A1062" s="64"/>
      <c r="B1062" s="64"/>
      <c r="C1062" s="64"/>
      <c r="D1062" s="64"/>
      <c r="E1062" s="64"/>
      <c r="F1062" s="64"/>
      <c r="G1062" s="64"/>
      <c r="H1062" s="64"/>
      <c r="I1062" s="64"/>
      <c r="J1062" s="64"/>
    </row>
    <row r="1063" spans="1:10" ht="15" x14ac:dyDescent="0.2">
      <c r="A1063" s="64"/>
      <c r="B1063" s="64"/>
      <c r="C1063" s="64"/>
      <c r="D1063" s="64"/>
      <c r="E1063" s="64"/>
      <c r="F1063" s="64"/>
      <c r="G1063" s="64"/>
      <c r="H1063" s="64"/>
      <c r="I1063" s="64"/>
      <c r="J1063" s="64"/>
    </row>
    <row r="1064" spans="1:10" ht="15" x14ac:dyDescent="0.2">
      <c r="A1064" s="64"/>
      <c r="B1064" s="64"/>
      <c r="C1064" s="64"/>
      <c r="D1064" s="64"/>
      <c r="E1064" s="64"/>
      <c r="F1064" s="64"/>
      <c r="G1064" s="64"/>
      <c r="H1064" s="64"/>
      <c r="I1064" s="64"/>
      <c r="J1064" s="64"/>
    </row>
    <row r="1065" spans="1:10" ht="15" x14ac:dyDescent="0.2">
      <c r="A1065" s="64"/>
      <c r="B1065" s="64"/>
      <c r="C1065" s="64"/>
      <c r="D1065" s="64"/>
      <c r="E1065" s="64"/>
      <c r="F1065" s="64"/>
      <c r="G1065" s="64"/>
      <c r="H1065" s="64"/>
      <c r="I1065" s="64"/>
      <c r="J1065" s="64"/>
    </row>
    <row r="1066" spans="1:10" ht="15" x14ac:dyDescent="0.2">
      <c r="A1066" s="64"/>
      <c r="B1066" s="64"/>
      <c r="C1066" s="64"/>
      <c r="D1066" s="64"/>
      <c r="E1066" s="64"/>
      <c r="F1066" s="64"/>
      <c r="G1066" s="64"/>
      <c r="H1066" s="64"/>
      <c r="I1066" s="64"/>
      <c r="J1066" s="64"/>
    </row>
    <row r="1067" spans="1:10" ht="15" x14ac:dyDescent="0.2">
      <c r="A1067" s="64"/>
      <c r="B1067" s="64"/>
      <c r="C1067" s="64"/>
      <c r="D1067" s="64"/>
      <c r="E1067" s="64"/>
      <c r="F1067" s="64"/>
      <c r="G1067" s="64"/>
      <c r="H1067" s="64"/>
      <c r="I1067" s="64"/>
      <c r="J1067" s="64"/>
    </row>
    <row r="1068" spans="1:10" ht="15" x14ac:dyDescent="0.2">
      <c r="A1068" s="64"/>
      <c r="B1068" s="64"/>
      <c r="C1068" s="64"/>
      <c r="D1068" s="64"/>
      <c r="E1068" s="64"/>
      <c r="F1068" s="64"/>
      <c r="G1068" s="64"/>
      <c r="H1068" s="64"/>
      <c r="I1068" s="64"/>
      <c r="J1068" s="64"/>
    </row>
    <row r="1069" spans="1:10" ht="15" x14ac:dyDescent="0.2">
      <c r="A1069" s="64"/>
      <c r="B1069" s="64"/>
      <c r="C1069" s="64"/>
      <c r="D1069" s="64"/>
      <c r="E1069" s="64"/>
      <c r="F1069" s="64"/>
      <c r="G1069" s="64"/>
      <c r="H1069" s="64"/>
      <c r="I1069" s="64"/>
      <c r="J1069" s="64"/>
    </row>
    <row r="1070" spans="1:10" ht="15" x14ac:dyDescent="0.2">
      <c r="A1070" s="64"/>
      <c r="B1070" s="64"/>
      <c r="C1070" s="64"/>
      <c r="D1070" s="64"/>
      <c r="E1070" s="64"/>
      <c r="F1070" s="64"/>
      <c r="G1070" s="64"/>
      <c r="H1070" s="64"/>
      <c r="I1070" s="64"/>
      <c r="J1070" s="64"/>
    </row>
    <row r="1071" spans="1:10" ht="15" x14ac:dyDescent="0.2">
      <c r="A1071" s="64"/>
      <c r="B1071" s="64"/>
      <c r="C1071" s="64"/>
      <c r="D1071" s="64"/>
      <c r="E1071" s="64"/>
      <c r="F1071" s="64"/>
      <c r="G1071" s="64"/>
      <c r="H1071" s="64"/>
      <c r="I1071" s="64"/>
      <c r="J1071" s="64"/>
    </row>
    <row r="1072" spans="1:10" ht="15" x14ac:dyDescent="0.2">
      <c r="A1072" s="64"/>
      <c r="B1072" s="64"/>
      <c r="C1072" s="64"/>
      <c r="D1072" s="64"/>
      <c r="E1072" s="64"/>
      <c r="F1072" s="64"/>
      <c r="G1072" s="64"/>
      <c r="H1072" s="64"/>
      <c r="I1072" s="64"/>
      <c r="J1072" s="64"/>
    </row>
    <row r="1073" spans="1:10" ht="15" x14ac:dyDescent="0.2">
      <c r="A1073" s="64"/>
      <c r="B1073" s="64"/>
      <c r="C1073" s="64"/>
      <c r="D1073" s="64"/>
      <c r="E1073" s="64"/>
      <c r="F1073" s="64"/>
      <c r="G1073" s="64"/>
      <c r="H1073" s="64"/>
      <c r="I1073" s="64"/>
      <c r="J1073" s="64"/>
    </row>
    <row r="1074" spans="1:10" ht="15" x14ac:dyDescent="0.2">
      <c r="A1074" s="64"/>
      <c r="B1074" s="64"/>
      <c r="C1074" s="64"/>
      <c r="D1074" s="64"/>
      <c r="E1074" s="64"/>
      <c r="F1074" s="64"/>
      <c r="G1074" s="64"/>
      <c r="H1074" s="64"/>
      <c r="I1074" s="64"/>
      <c r="J1074" s="64"/>
    </row>
    <row r="1075" spans="1:10" ht="15" x14ac:dyDescent="0.2">
      <c r="A1075" s="64"/>
      <c r="B1075" s="64"/>
      <c r="C1075" s="64"/>
      <c r="D1075" s="64"/>
      <c r="E1075" s="64"/>
      <c r="F1075" s="64"/>
      <c r="G1075" s="64"/>
      <c r="H1075" s="64"/>
      <c r="I1075" s="64"/>
      <c r="J1075" s="64"/>
    </row>
    <row r="1076" spans="1:10" ht="15" x14ac:dyDescent="0.2">
      <c r="A1076" s="64"/>
      <c r="B1076" s="64"/>
      <c r="C1076" s="64"/>
      <c r="D1076" s="64"/>
      <c r="E1076" s="64"/>
      <c r="F1076" s="64"/>
      <c r="G1076" s="64"/>
      <c r="H1076" s="64"/>
      <c r="I1076" s="64"/>
      <c r="J1076" s="64"/>
    </row>
    <row r="1077" spans="1:10" ht="15" x14ac:dyDescent="0.2">
      <c r="A1077" s="64"/>
      <c r="B1077" s="64"/>
      <c r="C1077" s="64"/>
      <c r="D1077" s="64"/>
      <c r="E1077" s="64"/>
      <c r="F1077" s="64"/>
      <c r="G1077" s="64"/>
      <c r="H1077" s="64"/>
      <c r="I1077" s="64"/>
      <c r="J1077" s="64"/>
    </row>
    <row r="1078" spans="1:10" ht="15" x14ac:dyDescent="0.2">
      <c r="A1078" s="64"/>
      <c r="B1078" s="64"/>
      <c r="C1078" s="64"/>
      <c r="D1078" s="64"/>
      <c r="E1078" s="64"/>
      <c r="F1078" s="64"/>
      <c r="G1078" s="64"/>
      <c r="H1078" s="64"/>
      <c r="I1078" s="64"/>
      <c r="J1078" s="64"/>
    </row>
    <row r="1079" spans="1:10" ht="15" x14ac:dyDescent="0.2">
      <c r="A1079" s="64"/>
      <c r="B1079" s="64"/>
      <c r="C1079" s="64"/>
      <c r="D1079" s="64"/>
      <c r="E1079" s="64"/>
      <c r="F1079" s="64"/>
      <c r="G1079" s="64"/>
      <c r="H1079" s="64"/>
      <c r="I1079" s="64"/>
      <c r="J1079" s="64"/>
    </row>
    <row r="1080" spans="1:10" ht="15" x14ac:dyDescent="0.2">
      <c r="A1080" s="64"/>
      <c r="B1080" s="64"/>
      <c r="C1080" s="64"/>
      <c r="D1080" s="64"/>
      <c r="E1080" s="64"/>
      <c r="F1080" s="64"/>
      <c r="G1080" s="64"/>
      <c r="H1080" s="64"/>
      <c r="I1080" s="64"/>
      <c r="J1080" s="64"/>
    </row>
    <row r="1081" spans="1:10" ht="15" x14ac:dyDescent="0.2">
      <c r="A1081" s="64"/>
      <c r="B1081" s="64"/>
      <c r="C1081" s="64"/>
      <c r="D1081" s="64"/>
      <c r="E1081" s="64"/>
      <c r="F1081" s="64"/>
      <c r="G1081" s="64"/>
      <c r="H1081" s="64"/>
      <c r="I1081" s="64"/>
      <c r="J1081" s="64"/>
    </row>
    <row r="1082" spans="1:10" ht="15" x14ac:dyDescent="0.2">
      <c r="A1082" s="64"/>
      <c r="B1082" s="64"/>
      <c r="C1082" s="64"/>
      <c r="D1082" s="64"/>
      <c r="E1082" s="64"/>
      <c r="F1082" s="64"/>
      <c r="G1082" s="64"/>
      <c r="H1082" s="64"/>
      <c r="I1082" s="64"/>
      <c r="J1082" s="64"/>
    </row>
    <row r="1083" spans="1:10" ht="15" x14ac:dyDescent="0.2">
      <c r="A1083" s="64"/>
      <c r="B1083" s="64"/>
      <c r="C1083" s="64"/>
      <c r="D1083" s="64"/>
      <c r="E1083" s="64"/>
      <c r="F1083" s="64"/>
      <c r="G1083" s="64"/>
      <c r="H1083" s="64"/>
      <c r="I1083" s="64"/>
      <c r="J1083" s="64"/>
    </row>
    <row r="1084" spans="1:10" ht="15" x14ac:dyDescent="0.2">
      <c r="A1084" s="64"/>
      <c r="B1084" s="64"/>
      <c r="C1084" s="64"/>
      <c r="D1084" s="64"/>
      <c r="E1084" s="64"/>
      <c r="F1084" s="64"/>
      <c r="G1084" s="64"/>
      <c r="H1084" s="64"/>
      <c r="I1084" s="64"/>
      <c r="J1084" s="64"/>
    </row>
    <row r="1085" spans="1:10" ht="15" x14ac:dyDescent="0.2">
      <c r="A1085" s="64"/>
      <c r="B1085" s="64"/>
      <c r="C1085" s="64"/>
      <c r="D1085" s="64"/>
      <c r="E1085" s="64"/>
      <c r="F1085" s="64"/>
      <c r="G1085" s="64"/>
      <c r="H1085" s="64"/>
      <c r="I1085" s="64"/>
      <c r="J1085" s="64"/>
    </row>
    <row r="1086" spans="1:10" ht="15" x14ac:dyDescent="0.2">
      <c r="A1086" s="64"/>
      <c r="B1086" s="64"/>
      <c r="C1086" s="64"/>
      <c r="D1086" s="64"/>
      <c r="E1086" s="64"/>
      <c r="F1086" s="64"/>
      <c r="G1086" s="64"/>
      <c r="H1086" s="64"/>
      <c r="I1086" s="64"/>
      <c r="J1086" s="64"/>
    </row>
    <row r="1087" spans="1:10" ht="15" x14ac:dyDescent="0.2">
      <c r="A1087" s="64"/>
      <c r="B1087" s="64"/>
      <c r="C1087" s="64"/>
      <c r="D1087" s="64"/>
      <c r="E1087" s="64"/>
      <c r="F1087" s="64"/>
      <c r="G1087" s="64"/>
      <c r="H1087" s="64"/>
      <c r="I1087" s="64"/>
      <c r="J1087" s="64"/>
    </row>
    <row r="1088" spans="1:10" ht="15" x14ac:dyDescent="0.2">
      <c r="A1088" s="64"/>
      <c r="B1088" s="64"/>
      <c r="C1088" s="64"/>
      <c r="D1088" s="64"/>
      <c r="E1088" s="64"/>
      <c r="F1088" s="64"/>
      <c r="G1088" s="64"/>
      <c r="H1088" s="64"/>
      <c r="I1088" s="64"/>
      <c r="J1088" s="64"/>
    </row>
    <row r="1089" spans="1:10" ht="15" x14ac:dyDescent="0.2">
      <c r="A1089" s="64"/>
      <c r="B1089" s="64"/>
      <c r="C1089" s="64"/>
      <c r="D1089" s="64"/>
      <c r="E1089" s="64"/>
      <c r="F1089" s="64"/>
      <c r="G1089" s="64"/>
      <c r="H1089" s="64"/>
      <c r="I1089" s="64"/>
      <c r="J1089" s="64"/>
    </row>
    <row r="1090" spans="1:10" ht="15" x14ac:dyDescent="0.2">
      <c r="A1090" s="64"/>
      <c r="B1090" s="64"/>
      <c r="C1090" s="64"/>
      <c r="D1090" s="64"/>
      <c r="E1090" s="64"/>
      <c r="F1090" s="64"/>
      <c r="G1090" s="64"/>
      <c r="H1090" s="64"/>
      <c r="I1090" s="64"/>
      <c r="J1090" s="64"/>
    </row>
    <row r="1091" spans="1:10" ht="15" x14ac:dyDescent="0.2">
      <c r="A1091" s="64"/>
      <c r="B1091" s="64"/>
      <c r="C1091" s="64"/>
      <c r="D1091" s="64"/>
      <c r="E1091" s="64"/>
      <c r="F1091" s="64"/>
      <c r="G1091" s="64"/>
      <c r="H1091" s="64"/>
      <c r="I1091" s="64"/>
      <c r="J1091" s="64"/>
    </row>
    <row r="1092" spans="1:10" ht="15" x14ac:dyDescent="0.2">
      <c r="A1092" s="64"/>
      <c r="B1092" s="64"/>
      <c r="C1092" s="64"/>
      <c r="D1092" s="64"/>
      <c r="E1092" s="64"/>
      <c r="F1092" s="64"/>
      <c r="G1092" s="64"/>
      <c r="H1092" s="64"/>
      <c r="I1092" s="64"/>
      <c r="J1092" s="64"/>
    </row>
    <row r="1093" spans="1:10" ht="15" x14ac:dyDescent="0.2">
      <c r="A1093" s="64"/>
      <c r="B1093" s="64"/>
      <c r="C1093" s="64"/>
      <c r="D1093" s="64"/>
      <c r="E1093" s="64"/>
      <c r="F1093" s="64"/>
      <c r="G1093" s="64"/>
      <c r="H1093" s="64"/>
      <c r="I1093" s="64"/>
      <c r="J1093" s="64"/>
    </row>
    <row r="1094" spans="1:10" ht="15" x14ac:dyDescent="0.2">
      <c r="A1094" s="64"/>
      <c r="B1094" s="64"/>
      <c r="C1094" s="64"/>
      <c r="D1094" s="64"/>
      <c r="E1094" s="64"/>
      <c r="F1094" s="64"/>
      <c r="G1094" s="64"/>
      <c r="H1094" s="64"/>
      <c r="I1094" s="64"/>
      <c r="J1094" s="64"/>
    </row>
    <row r="1095" spans="1:10" ht="15" x14ac:dyDescent="0.2">
      <c r="A1095" s="64"/>
      <c r="B1095" s="64"/>
      <c r="C1095" s="64"/>
      <c r="D1095" s="64"/>
      <c r="E1095" s="64"/>
      <c r="F1095" s="64"/>
      <c r="G1095" s="64"/>
      <c r="H1095" s="64"/>
      <c r="I1095" s="64"/>
      <c r="J1095" s="64"/>
    </row>
    <row r="1096" spans="1:10" ht="15" x14ac:dyDescent="0.2">
      <c r="A1096" s="64"/>
      <c r="B1096" s="64"/>
      <c r="C1096" s="64"/>
      <c r="D1096" s="64"/>
      <c r="E1096" s="64"/>
      <c r="F1096" s="64"/>
      <c r="G1096" s="64"/>
      <c r="H1096" s="64"/>
      <c r="I1096" s="64"/>
      <c r="J1096" s="64"/>
    </row>
    <row r="1097" spans="1:10" ht="15" x14ac:dyDescent="0.2">
      <c r="A1097" s="64"/>
      <c r="B1097" s="64"/>
      <c r="C1097" s="64"/>
      <c r="D1097" s="64"/>
      <c r="E1097" s="64"/>
      <c r="F1097" s="64"/>
      <c r="G1097" s="64"/>
      <c r="H1097" s="64"/>
      <c r="I1097" s="64"/>
      <c r="J1097" s="64"/>
    </row>
    <row r="1098" spans="1:10" ht="15" x14ac:dyDescent="0.2">
      <c r="A1098" s="64"/>
      <c r="B1098" s="64"/>
      <c r="C1098" s="64"/>
      <c r="D1098" s="64"/>
      <c r="E1098" s="64"/>
      <c r="F1098" s="64"/>
      <c r="G1098" s="64"/>
      <c r="H1098" s="64"/>
      <c r="I1098" s="64"/>
      <c r="J1098" s="64"/>
    </row>
    <row r="1099" spans="1:10" ht="15" x14ac:dyDescent="0.2">
      <c r="A1099" s="64"/>
      <c r="B1099" s="64"/>
      <c r="C1099" s="64"/>
      <c r="D1099" s="64"/>
      <c r="E1099" s="64"/>
      <c r="F1099" s="64"/>
      <c r="G1099" s="64"/>
      <c r="H1099" s="64"/>
      <c r="I1099" s="64"/>
      <c r="J1099" s="64"/>
    </row>
    <row r="1100" spans="1:10" ht="15" x14ac:dyDescent="0.2">
      <c r="A1100" s="64"/>
      <c r="B1100" s="64"/>
      <c r="C1100" s="64"/>
      <c r="D1100" s="64"/>
      <c r="E1100" s="64"/>
      <c r="F1100" s="64"/>
      <c r="G1100" s="64"/>
      <c r="H1100" s="64"/>
      <c r="I1100" s="64"/>
      <c r="J1100" s="64"/>
    </row>
    <row r="1101" spans="1:10" ht="15" x14ac:dyDescent="0.2">
      <c r="A1101" s="64"/>
      <c r="B1101" s="64"/>
      <c r="C1101" s="64"/>
      <c r="D1101" s="64"/>
      <c r="E1101" s="64"/>
      <c r="F1101" s="64"/>
      <c r="G1101" s="64"/>
      <c r="H1101" s="64"/>
      <c r="I1101" s="64"/>
      <c r="J1101" s="64"/>
    </row>
    <row r="1102" spans="1:10" ht="15" x14ac:dyDescent="0.2">
      <c r="A1102" s="64"/>
      <c r="B1102" s="64"/>
      <c r="C1102" s="64"/>
      <c r="D1102" s="64"/>
      <c r="E1102" s="64"/>
      <c r="F1102" s="64"/>
      <c r="G1102" s="64"/>
      <c r="H1102" s="64"/>
      <c r="I1102" s="64"/>
      <c r="J1102" s="64"/>
    </row>
    <row r="1103" spans="1:10" ht="15" x14ac:dyDescent="0.2">
      <c r="A1103" s="64"/>
      <c r="B1103" s="64"/>
      <c r="C1103" s="64"/>
      <c r="D1103" s="64"/>
      <c r="E1103" s="64"/>
      <c r="F1103" s="64"/>
      <c r="G1103" s="64"/>
      <c r="H1103" s="64"/>
      <c r="I1103" s="64"/>
      <c r="J1103" s="64"/>
    </row>
    <row r="1104" spans="1:10" ht="15" x14ac:dyDescent="0.2">
      <c r="A1104" s="64"/>
      <c r="B1104" s="64"/>
      <c r="C1104" s="64"/>
      <c r="D1104" s="64"/>
      <c r="E1104" s="64"/>
      <c r="F1104" s="64"/>
      <c r="G1104" s="64"/>
      <c r="H1104" s="64"/>
      <c r="I1104" s="64"/>
      <c r="J1104" s="64"/>
    </row>
    <row r="1105" spans="1:10" ht="15" x14ac:dyDescent="0.2">
      <c r="A1105" s="64"/>
      <c r="B1105" s="64"/>
      <c r="C1105" s="64"/>
      <c r="D1105" s="64"/>
      <c r="E1105" s="64"/>
      <c r="F1105" s="64"/>
      <c r="G1105" s="64"/>
      <c r="H1105" s="64"/>
      <c r="I1105" s="64"/>
      <c r="J1105" s="64"/>
    </row>
    <row r="1106" spans="1:10" ht="15" x14ac:dyDescent="0.2">
      <c r="A1106" s="64"/>
      <c r="B1106" s="64"/>
      <c r="C1106" s="64"/>
      <c r="D1106" s="64"/>
      <c r="E1106" s="64"/>
      <c r="F1106" s="64"/>
      <c r="G1106" s="64"/>
      <c r="H1106" s="64"/>
      <c r="I1106" s="64"/>
      <c r="J1106" s="64"/>
    </row>
    <row r="1107" spans="1:10" ht="15" x14ac:dyDescent="0.2">
      <c r="A1107" s="64"/>
      <c r="B1107" s="64"/>
      <c r="C1107" s="64"/>
      <c r="D1107" s="64"/>
      <c r="E1107" s="64"/>
      <c r="F1107" s="64"/>
      <c r="G1107" s="64"/>
      <c r="H1107" s="64"/>
      <c r="I1107" s="64"/>
      <c r="J1107" s="64"/>
    </row>
    <row r="1108" spans="1:10" ht="15" x14ac:dyDescent="0.2">
      <c r="A1108" s="64"/>
      <c r="B1108" s="64"/>
      <c r="C1108" s="64"/>
      <c r="D1108" s="64"/>
      <c r="E1108" s="64"/>
      <c r="F1108" s="64"/>
      <c r="G1108" s="64"/>
      <c r="H1108" s="64"/>
      <c r="I1108" s="64"/>
      <c r="J1108" s="64"/>
    </row>
    <row r="1109" spans="1:10" ht="15" x14ac:dyDescent="0.2">
      <c r="A1109" s="64"/>
      <c r="B1109" s="64"/>
      <c r="C1109" s="64"/>
      <c r="D1109" s="64"/>
      <c r="E1109" s="64"/>
      <c r="F1109" s="64"/>
      <c r="G1109" s="64"/>
      <c r="H1109" s="64"/>
      <c r="I1109" s="64"/>
      <c r="J1109" s="64"/>
    </row>
    <row r="1110" spans="1:10" ht="15" x14ac:dyDescent="0.2">
      <c r="A1110" s="64"/>
      <c r="B1110" s="64"/>
      <c r="C1110" s="64"/>
      <c r="D1110" s="64"/>
      <c r="E1110" s="64"/>
      <c r="F1110" s="64"/>
      <c r="G1110" s="64"/>
      <c r="H1110" s="64"/>
      <c r="I1110" s="64"/>
      <c r="J1110" s="64"/>
    </row>
    <row r="1111" spans="1:10" ht="15" x14ac:dyDescent="0.2">
      <c r="A1111" s="64"/>
      <c r="B1111" s="64"/>
      <c r="C1111" s="64"/>
      <c r="D1111" s="64"/>
      <c r="E1111" s="64"/>
      <c r="F1111" s="64"/>
      <c r="G1111" s="64"/>
      <c r="H1111" s="64"/>
      <c r="I1111" s="64"/>
      <c r="J1111" s="64"/>
    </row>
    <row r="1112" spans="1:10" ht="15" x14ac:dyDescent="0.2">
      <c r="A1112" s="64"/>
      <c r="B1112" s="64"/>
      <c r="C1112" s="64"/>
      <c r="D1112" s="64"/>
      <c r="E1112" s="64"/>
      <c r="F1112" s="64"/>
      <c r="G1112" s="64"/>
      <c r="H1112" s="64"/>
      <c r="I1112" s="64"/>
      <c r="J1112" s="64"/>
    </row>
    <row r="1113" spans="1:10" ht="15" x14ac:dyDescent="0.2">
      <c r="A1113" s="64"/>
      <c r="B1113" s="64"/>
      <c r="C1113" s="64"/>
      <c r="D1113" s="64"/>
      <c r="E1113" s="64"/>
      <c r="F1113" s="64"/>
      <c r="G1113" s="64"/>
      <c r="H1113" s="64"/>
      <c r="I1113" s="64"/>
      <c r="J1113" s="64"/>
    </row>
    <row r="1114" spans="1:10" ht="15" x14ac:dyDescent="0.2">
      <c r="A1114" s="64"/>
      <c r="B1114" s="64"/>
      <c r="C1114" s="64"/>
      <c r="D1114" s="64"/>
      <c r="E1114" s="64"/>
      <c r="F1114" s="64"/>
      <c r="G1114" s="64"/>
      <c r="H1114" s="64"/>
      <c r="I1114" s="64"/>
      <c r="J1114" s="64"/>
    </row>
    <row r="1115" spans="1:10" ht="15" x14ac:dyDescent="0.2">
      <c r="A1115" s="64"/>
      <c r="B1115" s="64"/>
      <c r="C1115" s="64"/>
      <c r="D1115" s="64"/>
      <c r="E1115" s="64"/>
      <c r="F1115" s="64"/>
      <c r="G1115" s="64"/>
      <c r="H1115" s="64"/>
      <c r="I1115" s="64"/>
      <c r="J1115" s="64"/>
    </row>
    <row r="1116" spans="1:10" ht="15" x14ac:dyDescent="0.2">
      <c r="A1116" s="64"/>
      <c r="B1116" s="64"/>
      <c r="C1116" s="64"/>
      <c r="D1116" s="64"/>
      <c r="E1116" s="64"/>
      <c r="F1116" s="64"/>
      <c r="G1116" s="64"/>
      <c r="H1116" s="64"/>
      <c r="I1116" s="64"/>
      <c r="J1116" s="64"/>
    </row>
    <row r="1117" spans="1:10" ht="15" x14ac:dyDescent="0.2">
      <c r="A1117" s="64"/>
      <c r="B1117" s="64"/>
      <c r="C1117" s="64"/>
      <c r="D1117" s="64"/>
      <c r="E1117" s="64"/>
      <c r="F1117" s="64"/>
      <c r="G1117" s="64"/>
      <c r="H1117" s="64"/>
      <c r="I1117" s="64"/>
      <c r="J1117" s="64"/>
    </row>
    <row r="1118" spans="1:10" ht="15" x14ac:dyDescent="0.2">
      <c r="A1118" s="64"/>
      <c r="B1118" s="64"/>
      <c r="C1118" s="64"/>
      <c r="D1118" s="64"/>
      <c r="E1118" s="64"/>
      <c r="F1118" s="64"/>
      <c r="G1118" s="64"/>
      <c r="H1118" s="64"/>
      <c r="I1118" s="64"/>
      <c r="J1118" s="64"/>
    </row>
    <row r="1119" spans="1:10" ht="15" x14ac:dyDescent="0.2">
      <c r="A1119" s="64"/>
      <c r="B1119" s="64"/>
      <c r="C1119" s="64"/>
      <c r="D1119" s="64"/>
      <c r="E1119" s="64"/>
      <c r="F1119" s="64"/>
      <c r="G1119" s="64"/>
      <c r="H1119" s="64"/>
      <c r="I1119" s="64"/>
      <c r="J1119" s="64"/>
    </row>
    <row r="1120" spans="1:10" ht="15" x14ac:dyDescent="0.2">
      <c r="A1120" s="64"/>
      <c r="B1120" s="64"/>
      <c r="C1120" s="64"/>
      <c r="D1120" s="64"/>
      <c r="E1120" s="64"/>
      <c r="F1120" s="64"/>
      <c r="G1120" s="64"/>
      <c r="H1120" s="64"/>
      <c r="I1120" s="64"/>
      <c r="J1120" s="64"/>
    </row>
    <row r="1121" spans="1:10" ht="15" x14ac:dyDescent="0.2">
      <c r="A1121" s="64"/>
      <c r="B1121" s="64"/>
      <c r="C1121" s="64"/>
      <c r="D1121" s="64"/>
      <c r="E1121" s="64"/>
      <c r="F1121" s="64"/>
      <c r="G1121" s="64"/>
      <c r="H1121" s="64"/>
      <c r="I1121" s="64"/>
      <c r="J1121" s="64"/>
    </row>
    <row r="1122" spans="1:10" ht="15" x14ac:dyDescent="0.2">
      <c r="A1122" s="64"/>
      <c r="B1122" s="64"/>
      <c r="C1122" s="64"/>
      <c r="D1122" s="64"/>
      <c r="E1122" s="64"/>
      <c r="F1122" s="64"/>
      <c r="G1122" s="64"/>
      <c r="H1122" s="64"/>
      <c r="I1122" s="64"/>
      <c r="J1122" s="64"/>
    </row>
    <row r="1123" spans="1:10" ht="15" x14ac:dyDescent="0.2">
      <c r="A1123" s="64"/>
      <c r="B1123" s="64"/>
      <c r="C1123" s="64"/>
      <c r="D1123" s="64"/>
      <c r="E1123" s="64"/>
      <c r="F1123" s="64"/>
      <c r="G1123" s="64"/>
      <c r="H1123" s="64"/>
      <c r="I1123" s="64"/>
      <c r="J1123" s="64"/>
    </row>
    <row r="1124" spans="1:10" ht="15" x14ac:dyDescent="0.2">
      <c r="A1124" s="64"/>
      <c r="B1124" s="64"/>
      <c r="C1124" s="64"/>
      <c r="D1124" s="64"/>
      <c r="E1124" s="64"/>
      <c r="F1124" s="64"/>
      <c r="G1124" s="64"/>
      <c r="H1124" s="64"/>
      <c r="I1124" s="64"/>
      <c r="J1124" s="64"/>
    </row>
    <row r="1125" spans="1:10" ht="15" x14ac:dyDescent="0.2">
      <c r="A1125" s="64"/>
      <c r="B1125" s="64"/>
      <c r="C1125" s="64"/>
      <c r="D1125" s="64"/>
      <c r="E1125" s="64"/>
      <c r="F1125" s="64"/>
      <c r="G1125" s="64"/>
      <c r="H1125" s="64"/>
      <c r="I1125" s="64"/>
      <c r="J1125" s="64"/>
    </row>
    <row r="1126" spans="1:10" ht="15" x14ac:dyDescent="0.2">
      <c r="A1126" s="64"/>
      <c r="B1126" s="64"/>
      <c r="C1126" s="64"/>
      <c r="D1126" s="64"/>
      <c r="E1126" s="64"/>
      <c r="F1126" s="64"/>
      <c r="G1126" s="64"/>
      <c r="H1126" s="64"/>
      <c r="I1126" s="64"/>
      <c r="J1126" s="64"/>
    </row>
    <row r="1127" spans="1:10" ht="15" x14ac:dyDescent="0.2">
      <c r="A1127" s="64"/>
      <c r="B1127" s="64"/>
      <c r="C1127" s="64"/>
      <c r="D1127" s="64"/>
      <c r="E1127" s="64"/>
      <c r="F1127" s="64"/>
      <c r="G1127" s="64"/>
      <c r="H1127" s="64"/>
      <c r="I1127" s="64"/>
      <c r="J1127" s="64"/>
    </row>
    <row r="1128" spans="1:10" ht="15" x14ac:dyDescent="0.2">
      <c r="A1128" s="64"/>
      <c r="B1128" s="64"/>
      <c r="C1128" s="64"/>
      <c r="D1128" s="64"/>
      <c r="E1128" s="64"/>
      <c r="F1128" s="64"/>
      <c r="G1128" s="64"/>
      <c r="H1128" s="64"/>
      <c r="I1128" s="64"/>
      <c r="J1128" s="64"/>
    </row>
    <row r="1129" spans="1:10" ht="15" x14ac:dyDescent="0.2">
      <c r="A1129" s="64"/>
      <c r="B1129" s="64"/>
      <c r="C1129" s="64"/>
      <c r="D1129" s="64"/>
      <c r="E1129" s="64"/>
      <c r="F1129" s="64"/>
      <c r="G1129" s="64"/>
      <c r="H1129" s="64"/>
      <c r="I1129" s="64"/>
      <c r="J1129" s="64"/>
    </row>
    <row r="1130" spans="1:10" ht="15" x14ac:dyDescent="0.2">
      <c r="A1130" s="64"/>
      <c r="B1130" s="64"/>
      <c r="C1130" s="64"/>
      <c r="D1130" s="64"/>
      <c r="E1130" s="64"/>
      <c r="F1130" s="64"/>
      <c r="G1130" s="64"/>
      <c r="H1130" s="64"/>
      <c r="I1130" s="64"/>
      <c r="J1130" s="64"/>
    </row>
    <row r="1131" spans="1:10" ht="15" x14ac:dyDescent="0.2">
      <c r="A1131" s="64"/>
      <c r="B1131" s="64"/>
      <c r="C1131" s="64"/>
      <c r="D1131" s="64"/>
      <c r="E1131" s="64"/>
      <c r="F1131" s="64"/>
      <c r="G1131" s="64"/>
      <c r="H1131" s="64"/>
      <c r="I1131" s="64"/>
      <c r="J1131" s="64"/>
    </row>
    <row r="1132" spans="1:10" ht="15" x14ac:dyDescent="0.2">
      <c r="A1132" s="64"/>
      <c r="B1132" s="64"/>
      <c r="C1132" s="64"/>
      <c r="D1132" s="64"/>
      <c r="E1132" s="64"/>
      <c r="F1132" s="64"/>
      <c r="G1132" s="64"/>
      <c r="H1132" s="64"/>
      <c r="I1132" s="64"/>
      <c r="J1132" s="64"/>
    </row>
    <row r="1133" spans="1:10" ht="15" x14ac:dyDescent="0.2">
      <c r="A1133" s="64"/>
      <c r="B1133" s="64"/>
      <c r="C1133" s="64"/>
      <c r="D1133" s="64"/>
      <c r="E1133" s="64"/>
      <c r="F1133" s="64"/>
      <c r="G1133" s="64"/>
      <c r="H1133" s="64"/>
      <c r="I1133" s="64"/>
      <c r="J1133" s="64"/>
    </row>
    <row r="1134" spans="1:10" ht="15" x14ac:dyDescent="0.2">
      <c r="A1134" s="64"/>
      <c r="B1134" s="64"/>
      <c r="C1134" s="64"/>
      <c r="D1134" s="64"/>
      <c r="E1134" s="64"/>
      <c r="F1134" s="64"/>
      <c r="G1134" s="64"/>
      <c r="H1134" s="64"/>
      <c r="I1134" s="64"/>
      <c r="J1134" s="64"/>
    </row>
    <row r="1135" spans="1:10" ht="15" x14ac:dyDescent="0.2">
      <c r="A1135" s="64"/>
      <c r="B1135" s="64"/>
      <c r="C1135" s="64"/>
      <c r="D1135" s="64"/>
      <c r="E1135" s="64"/>
      <c r="F1135" s="64"/>
      <c r="G1135" s="64"/>
      <c r="H1135" s="64"/>
      <c r="I1135" s="64"/>
      <c r="J1135" s="64"/>
    </row>
    <row r="1136" spans="1:10" ht="15" x14ac:dyDescent="0.2">
      <c r="A1136" s="64"/>
      <c r="B1136" s="64"/>
      <c r="C1136" s="64"/>
      <c r="D1136" s="64"/>
      <c r="E1136" s="64"/>
      <c r="F1136" s="64"/>
      <c r="G1136" s="64"/>
      <c r="H1136" s="64"/>
      <c r="I1136" s="64"/>
      <c r="J1136" s="64"/>
    </row>
    <row r="1137" spans="1:10" ht="15" x14ac:dyDescent="0.2">
      <c r="A1137" s="64"/>
      <c r="B1137" s="64"/>
      <c r="C1137" s="64"/>
      <c r="D1137" s="64"/>
      <c r="E1137" s="64"/>
      <c r="F1137" s="64"/>
      <c r="G1137" s="64"/>
      <c r="H1137" s="64"/>
      <c r="I1137" s="64"/>
      <c r="J1137" s="64"/>
    </row>
    <row r="1138" spans="1:10" ht="15" x14ac:dyDescent="0.2">
      <c r="A1138" s="64"/>
      <c r="B1138" s="64"/>
      <c r="C1138" s="64"/>
      <c r="D1138" s="64"/>
      <c r="E1138" s="64"/>
      <c r="F1138" s="64"/>
      <c r="G1138" s="64"/>
      <c r="H1138" s="64"/>
      <c r="I1138" s="64"/>
      <c r="J1138" s="64"/>
    </row>
    <row r="1139" spans="1:10" ht="15" x14ac:dyDescent="0.2">
      <c r="A1139" s="64"/>
      <c r="B1139" s="64"/>
      <c r="C1139" s="64"/>
      <c r="D1139" s="64"/>
      <c r="E1139" s="64"/>
      <c r="F1139" s="64"/>
      <c r="G1139" s="64"/>
      <c r="H1139" s="64"/>
      <c r="I1139" s="64"/>
      <c r="J1139" s="64"/>
    </row>
    <row r="1140" spans="1:10" ht="15" x14ac:dyDescent="0.2">
      <c r="A1140" s="64"/>
      <c r="B1140" s="64"/>
      <c r="C1140" s="64"/>
      <c r="D1140" s="64"/>
      <c r="E1140" s="64"/>
      <c r="F1140" s="64"/>
      <c r="G1140" s="64"/>
      <c r="H1140" s="64"/>
      <c r="I1140" s="64"/>
      <c r="J1140" s="64"/>
    </row>
    <row r="1141" spans="1:10" ht="15" x14ac:dyDescent="0.2">
      <c r="A1141" s="64"/>
      <c r="B1141" s="64"/>
      <c r="C1141" s="64"/>
      <c r="D1141" s="64"/>
      <c r="E1141" s="64"/>
      <c r="F1141" s="64"/>
      <c r="G1141" s="64"/>
      <c r="H1141" s="64"/>
      <c r="I1141" s="64"/>
      <c r="J1141" s="64"/>
    </row>
    <row r="1142" spans="1:10" ht="15" x14ac:dyDescent="0.2">
      <c r="A1142" s="64"/>
      <c r="B1142" s="64"/>
      <c r="C1142" s="64"/>
      <c r="D1142" s="64"/>
      <c r="E1142" s="64"/>
      <c r="F1142" s="64"/>
      <c r="G1142" s="64"/>
      <c r="H1142" s="64"/>
      <c r="I1142" s="64"/>
      <c r="J1142" s="64"/>
    </row>
    <row r="1143" spans="1:10" ht="15" x14ac:dyDescent="0.2">
      <c r="A1143" s="64"/>
      <c r="B1143" s="64"/>
      <c r="C1143" s="64"/>
      <c r="D1143" s="64"/>
      <c r="E1143" s="64"/>
      <c r="F1143" s="64"/>
      <c r="G1143" s="64"/>
      <c r="H1143" s="64"/>
      <c r="I1143" s="64"/>
      <c r="J1143" s="64"/>
    </row>
    <row r="1144" spans="1:10" ht="15" x14ac:dyDescent="0.2">
      <c r="A1144" s="64"/>
      <c r="B1144" s="64"/>
      <c r="C1144" s="64"/>
      <c r="D1144" s="64"/>
      <c r="E1144" s="64"/>
      <c r="F1144" s="64"/>
      <c r="G1144" s="64"/>
      <c r="H1144" s="64"/>
      <c r="I1144" s="64"/>
      <c r="J1144" s="64"/>
    </row>
    <row r="1145" spans="1:10" ht="15" x14ac:dyDescent="0.2">
      <c r="A1145" s="64"/>
      <c r="B1145" s="64"/>
      <c r="C1145" s="64"/>
      <c r="D1145" s="64"/>
      <c r="E1145" s="64"/>
      <c r="F1145" s="64"/>
      <c r="G1145" s="64"/>
      <c r="H1145" s="64"/>
      <c r="I1145" s="64"/>
      <c r="J1145" s="64"/>
    </row>
    <row r="1146" spans="1:10" ht="15" x14ac:dyDescent="0.2">
      <c r="A1146" s="64"/>
      <c r="B1146" s="64"/>
      <c r="C1146" s="64"/>
      <c r="D1146" s="64"/>
      <c r="E1146" s="64"/>
      <c r="F1146" s="64"/>
      <c r="G1146" s="64"/>
      <c r="H1146" s="64"/>
      <c r="I1146" s="64"/>
      <c r="J1146" s="64"/>
    </row>
    <row r="1147" spans="1:10" ht="15" x14ac:dyDescent="0.2">
      <c r="A1147" s="64"/>
      <c r="B1147" s="64"/>
      <c r="C1147" s="64"/>
      <c r="D1147" s="64"/>
      <c r="E1147" s="64"/>
      <c r="F1147" s="64"/>
      <c r="G1147" s="64"/>
      <c r="H1147" s="64"/>
      <c r="I1147" s="64"/>
      <c r="J1147" s="64"/>
    </row>
    <row r="1148" spans="1:10" ht="15" x14ac:dyDescent="0.2">
      <c r="A1148" s="64"/>
      <c r="B1148" s="64"/>
      <c r="C1148" s="64"/>
      <c r="D1148" s="64"/>
      <c r="E1148" s="64"/>
      <c r="F1148" s="64"/>
      <c r="G1148" s="64"/>
      <c r="H1148" s="64"/>
      <c r="I1148" s="64"/>
      <c r="J1148" s="64"/>
    </row>
    <row r="1149" spans="1:10" ht="15" x14ac:dyDescent="0.2">
      <c r="A1149" s="64"/>
      <c r="B1149" s="64"/>
      <c r="C1149" s="64"/>
      <c r="D1149" s="64"/>
      <c r="E1149" s="64"/>
      <c r="F1149" s="64"/>
      <c r="G1149" s="64"/>
      <c r="H1149" s="64"/>
      <c r="I1149" s="64"/>
      <c r="J1149" s="64"/>
    </row>
    <row r="1150" spans="1:10" ht="15" x14ac:dyDescent="0.2">
      <c r="A1150" s="64"/>
      <c r="B1150" s="64"/>
      <c r="C1150" s="64"/>
      <c r="D1150" s="64"/>
      <c r="E1150" s="64"/>
      <c r="F1150" s="64"/>
      <c r="G1150" s="64"/>
      <c r="H1150" s="64"/>
      <c r="I1150" s="64"/>
      <c r="J1150" s="64"/>
    </row>
    <row r="1151" spans="1:10" ht="15" x14ac:dyDescent="0.2">
      <c r="A1151" s="64"/>
      <c r="B1151" s="64"/>
      <c r="C1151" s="64"/>
      <c r="D1151" s="64"/>
      <c r="E1151" s="64"/>
      <c r="F1151" s="64"/>
      <c r="G1151" s="64"/>
      <c r="H1151" s="64"/>
      <c r="I1151" s="64"/>
      <c r="J1151" s="64"/>
    </row>
    <row r="1152" spans="1:10" ht="15" x14ac:dyDescent="0.2">
      <c r="A1152" s="64"/>
      <c r="B1152" s="64"/>
      <c r="C1152" s="64"/>
      <c r="D1152" s="64"/>
      <c r="E1152" s="64"/>
      <c r="F1152" s="64"/>
      <c r="G1152" s="64"/>
      <c r="H1152" s="64"/>
      <c r="I1152" s="64"/>
      <c r="J1152" s="64"/>
    </row>
    <row r="1153" spans="1:10" ht="15" x14ac:dyDescent="0.2">
      <c r="A1153" s="64"/>
      <c r="B1153" s="64"/>
      <c r="C1153" s="64"/>
      <c r="D1153" s="64"/>
      <c r="E1153" s="64"/>
      <c r="F1153" s="64"/>
      <c r="G1153" s="64"/>
      <c r="H1153" s="64"/>
      <c r="I1153" s="64"/>
      <c r="J1153" s="64"/>
    </row>
    <row r="1154" spans="1:10" ht="15" x14ac:dyDescent="0.2">
      <c r="A1154" s="64"/>
      <c r="B1154" s="64"/>
      <c r="C1154" s="64"/>
      <c r="D1154" s="64"/>
      <c r="E1154" s="64"/>
      <c r="F1154" s="64"/>
      <c r="G1154" s="64"/>
      <c r="H1154" s="64"/>
      <c r="I1154" s="64"/>
      <c r="J1154" s="64"/>
    </row>
    <row r="1155" spans="1:10" ht="15" x14ac:dyDescent="0.2">
      <c r="A1155" s="64"/>
      <c r="B1155" s="64"/>
      <c r="C1155" s="64"/>
      <c r="D1155" s="64"/>
      <c r="E1155" s="64"/>
      <c r="F1155" s="64"/>
      <c r="G1155" s="64"/>
      <c r="H1155" s="64"/>
      <c r="I1155" s="64"/>
      <c r="J1155" s="64"/>
    </row>
    <row r="1156" spans="1:10" ht="15" x14ac:dyDescent="0.2">
      <c r="A1156" s="64"/>
      <c r="B1156" s="64"/>
      <c r="C1156" s="64"/>
      <c r="D1156" s="64"/>
      <c r="E1156" s="64"/>
      <c r="F1156" s="64"/>
      <c r="G1156" s="64"/>
      <c r="H1156" s="64"/>
      <c r="I1156" s="64"/>
      <c r="J1156" s="64"/>
    </row>
    <row r="1157" spans="1:10" ht="15" x14ac:dyDescent="0.2">
      <c r="A1157" s="64"/>
      <c r="B1157" s="64"/>
      <c r="C1157" s="64"/>
      <c r="D1157" s="64"/>
      <c r="E1157" s="64"/>
      <c r="F1157" s="64"/>
      <c r="G1157" s="64"/>
      <c r="H1157" s="64"/>
      <c r="I1157" s="64"/>
      <c r="J1157" s="64"/>
    </row>
    <row r="1158" spans="1:10" ht="15" x14ac:dyDescent="0.2">
      <c r="A1158" s="64"/>
      <c r="B1158" s="64"/>
      <c r="C1158" s="64"/>
      <c r="D1158" s="64"/>
      <c r="E1158" s="64"/>
      <c r="F1158" s="64"/>
      <c r="G1158" s="64"/>
      <c r="H1158" s="64"/>
      <c r="I1158" s="64"/>
      <c r="J1158" s="64"/>
    </row>
    <row r="1159" spans="1:10" ht="15" x14ac:dyDescent="0.2">
      <c r="A1159" s="64"/>
      <c r="B1159" s="64"/>
      <c r="C1159" s="64"/>
      <c r="D1159" s="64"/>
      <c r="E1159" s="64"/>
      <c r="F1159" s="64"/>
      <c r="G1159" s="64"/>
      <c r="H1159" s="64"/>
      <c r="I1159" s="64"/>
      <c r="J1159" s="64"/>
    </row>
    <row r="1160" spans="1:10" ht="15" x14ac:dyDescent="0.2">
      <c r="A1160" s="64"/>
      <c r="B1160" s="64"/>
      <c r="C1160" s="64"/>
      <c r="D1160" s="64"/>
      <c r="E1160" s="64"/>
      <c r="F1160" s="64"/>
      <c r="G1160" s="64"/>
      <c r="H1160" s="64"/>
      <c r="I1160" s="64"/>
      <c r="J1160" s="64"/>
    </row>
    <row r="1161" spans="1:10" ht="15" x14ac:dyDescent="0.2">
      <c r="A1161" s="64"/>
      <c r="B1161" s="64"/>
      <c r="C1161" s="64"/>
      <c r="D1161" s="64"/>
      <c r="E1161" s="64"/>
      <c r="F1161" s="64"/>
      <c r="G1161" s="64"/>
      <c r="H1161" s="64"/>
      <c r="I1161" s="64"/>
      <c r="J1161" s="64"/>
    </row>
    <row r="1162" spans="1:10" ht="15" x14ac:dyDescent="0.2">
      <c r="A1162" s="64"/>
      <c r="B1162" s="64"/>
      <c r="C1162" s="64"/>
      <c r="D1162" s="64"/>
      <c r="E1162" s="64"/>
      <c r="F1162" s="64"/>
      <c r="G1162" s="64"/>
      <c r="H1162" s="64"/>
      <c r="I1162" s="64"/>
      <c r="J1162" s="64"/>
    </row>
    <row r="1163" spans="1:10" ht="15" x14ac:dyDescent="0.2">
      <c r="A1163" s="64"/>
      <c r="B1163" s="64"/>
      <c r="C1163" s="64"/>
      <c r="D1163" s="64"/>
      <c r="E1163" s="64"/>
      <c r="F1163" s="64"/>
      <c r="G1163" s="64"/>
      <c r="H1163" s="64"/>
      <c r="I1163" s="64"/>
      <c r="J1163" s="64"/>
    </row>
    <row r="1164" spans="1:10" ht="15" x14ac:dyDescent="0.2">
      <c r="A1164" s="64"/>
      <c r="B1164" s="64"/>
      <c r="C1164" s="64"/>
      <c r="D1164" s="64"/>
      <c r="E1164" s="64"/>
      <c r="F1164" s="64"/>
      <c r="G1164" s="64"/>
      <c r="H1164" s="64"/>
      <c r="I1164" s="64"/>
      <c r="J1164" s="64"/>
    </row>
    <row r="1165" spans="1:10" ht="15" x14ac:dyDescent="0.2">
      <c r="A1165" s="64"/>
      <c r="B1165" s="64"/>
      <c r="C1165" s="64"/>
      <c r="D1165" s="64"/>
      <c r="E1165" s="64"/>
      <c r="F1165" s="64"/>
      <c r="G1165" s="64"/>
      <c r="H1165" s="64"/>
      <c r="I1165" s="64"/>
      <c r="J1165" s="64"/>
    </row>
    <row r="1166" spans="1:10" ht="15" x14ac:dyDescent="0.2">
      <c r="A1166" s="64"/>
      <c r="B1166" s="64"/>
      <c r="C1166" s="64"/>
      <c r="D1166" s="64"/>
      <c r="E1166" s="64"/>
      <c r="F1166" s="64"/>
      <c r="G1166" s="64"/>
      <c r="H1166" s="64"/>
      <c r="I1166" s="64"/>
      <c r="J1166" s="64"/>
    </row>
    <row r="1167" spans="1:10" ht="15" x14ac:dyDescent="0.2">
      <c r="A1167" s="64"/>
      <c r="B1167" s="64"/>
      <c r="C1167" s="64"/>
      <c r="D1167" s="64"/>
      <c r="E1167" s="64"/>
      <c r="F1167" s="64"/>
      <c r="G1167" s="64"/>
      <c r="H1167" s="64"/>
      <c r="I1167" s="64"/>
      <c r="J1167" s="64"/>
    </row>
    <row r="1168" spans="1:10" ht="15" x14ac:dyDescent="0.2">
      <c r="A1168" s="64"/>
      <c r="B1168" s="64"/>
      <c r="C1168" s="64"/>
      <c r="D1168" s="64"/>
      <c r="E1168" s="64"/>
      <c r="F1168" s="64"/>
      <c r="G1168" s="64"/>
      <c r="H1168" s="64"/>
      <c r="I1168" s="64"/>
      <c r="J1168" s="64"/>
    </row>
    <row r="1169" spans="1:10" ht="15" x14ac:dyDescent="0.2">
      <c r="A1169" s="64"/>
      <c r="B1169" s="64"/>
      <c r="C1169" s="64"/>
      <c r="D1169" s="64"/>
      <c r="E1169" s="64"/>
      <c r="F1169" s="64"/>
      <c r="G1169" s="64"/>
      <c r="H1169" s="64"/>
      <c r="I1169" s="64"/>
      <c r="J1169" s="64"/>
    </row>
    <row r="1170" spans="1:10" ht="15" x14ac:dyDescent="0.2">
      <c r="A1170" s="64"/>
      <c r="B1170" s="64"/>
      <c r="C1170" s="64"/>
      <c r="D1170" s="64"/>
      <c r="E1170" s="64"/>
      <c r="F1170" s="64"/>
      <c r="G1170" s="64"/>
      <c r="H1170" s="64"/>
      <c r="I1170" s="64"/>
      <c r="J1170" s="64"/>
    </row>
    <row r="1171" spans="1:10" ht="15" x14ac:dyDescent="0.2">
      <c r="A1171" s="64"/>
      <c r="B1171" s="64"/>
      <c r="C1171" s="64"/>
      <c r="D1171" s="64"/>
      <c r="E1171" s="64"/>
      <c r="F1171" s="64"/>
      <c r="G1171" s="64"/>
      <c r="H1171" s="64"/>
      <c r="I1171" s="64"/>
      <c r="J1171" s="64"/>
    </row>
    <row r="1172" spans="1:10" ht="15" x14ac:dyDescent="0.2">
      <c r="A1172" s="64"/>
      <c r="B1172" s="64"/>
      <c r="C1172" s="64"/>
      <c r="D1172" s="64"/>
      <c r="E1172" s="64"/>
      <c r="F1172" s="64"/>
      <c r="G1172" s="64"/>
      <c r="H1172" s="64"/>
      <c r="I1172" s="64"/>
      <c r="J1172" s="64"/>
    </row>
    <row r="1173" spans="1:10" ht="15" x14ac:dyDescent="0.2">
      <c r="A1173" s="64"/>
      <c r="B1173" s="64"/>
      <c r="C1173" s="64"/>
      <c r="D1173" s="64"/>
      <c r="E1173" s="64"/>
      <c r="F1173" s="64"/>
      <c r="G1173" s="64"/>
      <c r="H1173" s="64"/>
      <c r="I1173" s="64"/>
      <c r="J1173" s="64"/>
    </row>
    <row r="1174" spans="1:10" ht="15" x14ac:dyDescent="0.2">
      <c r="A1174" s="64"/>
      <c r="B1174" s="64"/>
      <c r="C1174" s="64"/>
      <c r="D1174" s="64"/>
      <c r="E1174" s="64"/>
      <c r="F1174" s="64"/>
      <c r="G1174" s="64"/>
      <c r="H1174" s="64"/>
      <c r="I1174" s="64"/>
      <c r="J1174" s="64"/>
    </row>
    <row r="1175" spans="1:10" ht="15" x14ac:dyDescent="0.2">
      <c r="A1175" s="64"/>
      <c r="B1175" s="64"/>
      <c r="C1175" s="64"/>
      <c r="D1175" s="64"/>
      <c r="E1175" s="64"/>
      <c r="F1175" s="64"/>
      <c r="G1175" s="64"/>
      <c r="H1175" s="64"/>
      <c r="I1175" s="64"/>
      <c r="J1175" s="64"/>
    </row>
    <row r="1176" spans="1:10" ht="15" x14ac:dyDescent="0.2">
      <c r="A1176" s="64"/>
      <c r="B1176" s="64"/>
      <c r="C1176" s="64"/>
      <c r="D1176" s="64"/>
      <c r="E1176" s="64"/>
      <c r="F1176" s="64"/>
      <c r="G1176" s="64"/>
      <c r="H1176" s="64"/>
      <c r="I1176" s="64"/>
      <c r="J1176" s="64"/>
    </row>
    <row r="1177" spans="1:10" ht="15" x14ac:dyDescent="0.2">
      <c r="A1177" s="64"/>
      <c r="B1177" s="64"/>
      <c r="C1177" s="64"/>
      <c r="D1177" s="64"/>
      <c r="E1177" s="64"/>
      <c r="F1177" s="64"/>
      <c r="G1177" s="64"/>
      <c r="H1177" s="64"/>
      <c r="I1177" s="64"/>
      <c r="J1177" s="64"/>
    </row>
    <row r="1178" spans="1:10" ht="15" x14ac:dyDescent="0.2">
      <c r="A1178" s="64"/>
      <c r="B1178" s="64"/>
      <c r="C1178" s="64"/>
      <c r="D1178" s="64"/>
      <c r="E1178" s="64"/>
      <c r="F1178" s="64"/>
      <c r="G1178" s="64"/>
      <c r="H1178" s="64"/>
      <c r="I1178" s="64"/>
      <c r="J1178" s="64"/>
    </row>
    <row r="1179" spans="1:10" ht="15" x14ac:dyDescent="0.2">
      <c r="A1179" s="64"/>
      <c r="B1179" s="64"/>
      <c r="C1179" s="64"/>
      <c r="D1179" s="64"/>
      <c r="E1179" s="64"/>
      <c r="F1179" s="64"/>
      <c r="G1179" s="64"/>
      <c r="H1179" s="64"/>
      <c r="I1179" s="64"/>
      <c r="J1179" s="64"/>
    </row>
    <row r="1180" spans="1:10" ht="15" x14ac:dyDescent="0.2">
      <c r="A1180" s="64"/>
      <c r="B1180" s="64"/>
      <c r="C1180" s="64"/>
      <c r="D1180" s="64"/>
      <c r="E1180" s="64"/>
      <c r="F1180" s="64"/>
      <c r="G1180" s="64"/>
      <c r="H1180" s="64"/>
      <c r="I1180" s="64"/>
      <c r="J1180" s="64"/>
    </row>
    <row r="1181" spans="1:10" ht="15" x14ac:dyDescent="0.2">
      <c r="A1181" s="64"/>
      <c r="B1181" s="64"/>
      <c r="C1181" s="64"/>
      <c r="D1181" s="64"/>
      <c r="E1181" s="64"/>
      <c r="F1181" s="64"/>
      <c r="G1181" s="64"/>
      <c r="H1181" s="64"/>
      <c r="I1181" s="64"/>
      <c r="J1181" s="64"/>
    </row>
    <row r="1182" spans="1:10" ht="15" x14ac:dyDescent="0.2">
      <c r="A1182" s="64"/>
      <c r="B1182" s="64"/>
      <c r="C1182" s="64"/>
      <c r="D1182" s="64"/>
      <c r="E1182" s="64"/>
      <c r="F1182" s="64"/>
      <c r="G1182" s="64"/>
      <c r="H1182" s="64"/>
      <c r="I1182" s="64"/>
      <c r="J1182" s="64"/>
    </row>
    <row r="1183" spans="1:10" ht="15" x14ac:dyDescent="0.2">
      <c r="A1183" s="64"/>
      <c r="B1183" s="64"/>
      <c r="C1183" s="64"/>
      <c r="D1183" s="64"/>
      <c r="E1183" s="64"/>
      <c r="F1183" s="64"/>
      <c r="G1183" s="64"/>
      <c r="H1183" s="64"/>
      <c r="I1183" s="64"/>
      <c r="J1183" s="64"/>
    </row>
    <row r="1184" spans="1:10" ht="15" x14ac:dyDescent="0.2">
      <c r="A1184" s="64"/>
      <c r="B1184" s="64"/>
      <c r="C1184" s="64"/>
      <c r="D1184" s="64"/>
      <c r="E1184" s="64"/>
      <c r="F1184" s="64"/>
      <c r="G1184" s="64"/>
      <c r="H1184" s="64"/>
      <c r="I1184" s="64"/>
      <c r="J1184" s="64"/>
    </row>
    <row r="1185" spans="1:10" ht="15" x14ac:dyDescent="0.2">
      <c r="A1185" s="64"/>
      <c r="B1185" s="64"/>
      <c r="C1185" s="64"/>
      <c r="D1185" s="64"/>
      <c r="E1185" s="64"/>
      <c r="F1185" s="64"/>
      <c r="G1185" s="64"/>
      <c r="H1185" s="64"/>
      <c r="I1185" s="64"/>
      <c r="J1185" s="64"/>
    </row>
    <row r="1186" spans="1:10" ht="15" x14ac:dyDescent="0.2">
      <c r="A1186" s="64"/>
      <c r="B1186" s="64"/>
      <c r="C1186" s="64"/>
      <c r="D1186" s="64"/>
      <c r="E1186" s="64"/>
      <c r="F1186" s="64"/>
      <c r="G1186" s="64"/>
      <c r="H1186" s="64"/>
      <c r="I1186" s="64"/>
      <c r="J1186" s="64"/>
    </row>
    <row r="1187" spans="1:10" ht="15" x14ac:dyDescent="0.2">
      <c r="A1187" s="64"/>
      <c r="B1187" s="64"/>
      <c r="C1187" s="64"/>
      <c r="D1187" s="64"/>
      <c r="E1187" s="64"/>
      <c r="F1187" s="64"/>
      <c r="G1187" s="64"/>
      <c r="H1187" s="64"/>
      <c r="I1187" s="64"/>
      <c r="J1187" s="64"/>
    </row>
    <row r="1188" spans="1:10" ht="15" x14ac:dyDescent="0.2">
      <c r="A1188" s="64"/>
      <c r="B1188" s="64"/>
      <c r="C1188" s="64"/>
      <c r="D1188" s="64"/>
      <c r="E1188" s="64"/>
      <c r="F1188" s="64"/>
      <c r="G1188" s="64"/>
      <c r="H1188" s="64"/>
      <c r="I1188" s="64"/>
      <c r="J1188" s="64"/>
    </row>
    <row r="1189" spans="1:10" ht="15" x14ac:dyDescent="0.2">
      <c r="A1189" s="64"/>
      <c r="B1189" s="64"/>
      <c r="C1189" s="64"/>
      <c r="D1189" s="64"/>
      <c r="E1189" s="64"/>
      <c r="F1189" s="64"/>
      <c r="G1189" s="64"/>
      <c r="H1189" s="64"/>
      <c r="I1189" s="64"/>
      <c r="J1189" s="64"/>
    </row>
    <row r="1190" spans="1:10" ht="15" x14ac:dyDescent="0.2">
      <c r="A1190" s="64"/>
      <c r="B1190" s="64"/>
      <c r="C1190" s="64"/>
      <c r="D1190" s="64"/>
      <c r="E1190" s="64"/>
      <c r="F1190" s="64"/>
      <c r="G1190" s="64"/>
      <c r="H1190" s="64"/>
      <c r="I1190" s="64"/>
      <c r="J1190" s="64"/>
    </row>
    <row r="1191" spans="1:10" ht="15" x14ac:dyDescent="0.2">
      <c r="A1191" s="64"/>
      <c r="B1191" s="64"/>
      <c r="C1191" s="64"/>
      <c r="D1191" s="64"/>
      <c r="E1191" s="64"/>
      <c r="F1191" s="64"/>
      <c r="G1191" s="64"/>
      <c r="H1191" s="64"/>
      <c r="I1191" s="64"/>
      <c r="J1191" s="64"/>
    </row>
    <row r="1192" spans="1:10" ht="15" x14ac:dyDescent="0.2">
      <c r="A1192" s="64"/>
      <c r="B1192" s="64"/>
      <c r="C1192" s="64"/>
      <c r="D1192" s="64"/>
      <c r="E1192" s="64"/>
      <c r="F1192" s="64"/>
      <c r="G1192" s="64"/>
      <c r="H1192" s="64"/>
      <c r="I1192" s="64"/>
      <c r="J1192" s="64"/>
    </row>
    <row r="1193" spans="1:10" ht="15" x14ac:dyDescent="0.2">
      <c r="A1193" s="64"/>
      <c r="B1193" s="64"/>
      <c r="C1193" s="64"/>
      <c r="D1193" s="64"/>
      <c r="E1193" s="64"/>
      <c r="F1193" s="64"/>
      <c r="G1193" s="64"/>
      <c r="H1193" s="64"/>
      <c r="I1193" s="64"/>
      <c r="J1193" s="64"/>
    </row>
    <row r="1194" spans="1:10" ht="15" x14ac:dyDescent="0.2">
      <c r="A1194" s="64"/>
      <c r="B1194" s="64"/>
      <c r="C1194" s="64"/>
      <c r="D1194" s="64"/>
      <c r="E1194" s="64"/>
      <c r="F1194" s="64"/>
      <c r="G1194" s="64"/>
      <c r="H1194" s="64"/>
      <c r="I1194" s="64"/>
      <c r="J1194" s="64"/>
    </row>
    <row r="1195" spans="1:10" ht="15" x14ac:dyDescent="0.2">
      <c r="A1195" s="64"/>
      <c r="B1195" s="64"/>
      <c r="C1195" s="64"/>
      <c r="D1195" s="64"/>
      <c r="E1195" s="64"/>
      <c r="F1195" s="64"/>
      <c r="G1195" s="64"/>
      <c r="H1195" s="64"/>
      <c r="I1195" s="64"/>
      <c r="J1195" s="64"/>
    </row>
    <row r="1196" spans="1:10" ht="15" x14ac:dyDescent="0.2">
      <c r="A1196" s="64"/>
      <c r="B1196" s="64"/>
      <c r="C1196" s="64"/>
      <c r="D1196" s="64"/>
      <c r="E1196" s="64"/>
      <c r="F1196" s="64"/>
      <c r="G1196" s="64"/>
      <c r="H1196" s="64"/>
      <c r="I1196" s="64"/>
      <c r="J1196" s="64"/>
    </row>
    <row r="1197" spans="1:10" ht="15" x14ac:dyDescent="0.2">
      <c r="A1197" s="64"/>
      <c r="B1197" s="64"/>
      <c r="C1197" s="64"/>
      <c r="D1197" s="64"/>
      <c r="E1197" s="64"/>
      <c r="F1197" s="64"/>
      <c r="G1197" s="64"/>
      <c r="H1197" s="64"/>
      <c r="I1197" s="64"/>
      <c r="J1197" s="64"/>
    </row>
    <row r="1198" spans="1:10" ht="15" x14ac:dyDescent="0.2">
      <c r="A1198" s="64"/>
      <c r="B1198" s="64"/>
      <c r="C1198" s="64"/>
      <c r="D1198" s="64"/>
      <c r="E1198" s="64"/>
      <c r="F1198" s="64"/>
      <c r="G1198" s="64"/>
      <c r="H1198" s="64"/>
      <c r="I1198" s="64"/>
      <c r="J1198" s="64"/>
    </row>
    <row r="1199" spans="1:10" ht="15" x14ac:dyDescent="0.2">
      <c r="A1199" s="64"/>
      <c r="B1199" s="64"/>
      <c r="C1199" s="64"/>
      <c r="D1199" s="64"/>
      <c r="E1199" s="64"/>
      <c r="F1199" s="64"/>
      <c r="G1199" s="64"/>
      <c r="H1199" s="64"/>
      <c r="I1199" s="64"/>
      <c r="J1199" s="64"/>
    </row>
    <row r="1200" spans="1:10" ht="15" x14ac:dyDescent="0.2">
      <c r="A1200" s="64"/>
      <c r="B1200" s="64"/>
      <c r="C1200" s="64"/>
      <c r="D1200" s="64"/>
      <c r="E1200" s="64"/>
      <c r="F1200" s="64"/>
      <c r="G1200" s="64"/>
      <c r="H1200" s="64"/>
      <c r="I1200" s="64"/>
      <c r="J1200" s="64"/>
    </row>
    <row r="1201" spans="1:10" ht="15" x14ac:dyDescent="0.2">
      <c r="A1201" s="64"/>
      <c r="B1201" s="64"/>
      <c r="C1201" s="64"/>
      <c r="D1201" s="64"/>
      <c r="E1201" s="64"/>
      <c r="F1201" s="64"/>
      <c r="G1201" s="64"/>
      <c r="H1201" s="64"/>
      <c r="I1201" s="64"/>
      <c r="J1201" s="64"/>
    </row>
    <row r="1202" spans="1:10" ht="15" x14ac:dyDescent="0.2">
      <c r="A1202" s="64"/>
      <c r="B1202" s="64"/>
      <c r="C1202" s="64"/>
      <c r="D1202" s="64"/>
      <c r="E1202" s="64"/>
      <c r="F1202" s="64"/>
      <c r="G1202" s="64"/>
      <c r="H1202" s="64"/>
      <c r="I1202" s="64"/>
      <c r="J1202" s="64"/>
    </row>
    <row r="1203" spans="1:10" ht="15" x14ac:dyDescent="0.2">
      <c r="A1203" s="64"/>
      <c r="B1203" s="64"/>
      <c r="C1203" s="64"/>
      <c r="D1203" s="64"/>
      <c r="E1203" s="64"/>
      <c r="F1203" s="64"/>
      <c r="G1203" s="64"/>
      <c r="H1203" s="64"/>
      <c r="I1203" s="64"/>
      <c r="J1203" s="64"/>
    </row>
    <row r="1204" spans="1:10" ht="15" x14ac:dyDescent="0.2">
      <c r="A1204" s="64"/>
      <c r="B1204" s="64"/>
      <c r="C1204" s="64"/>
      <c r="D1204" s="64"/>
      <c r="E1204" s="64"/>
      <c r="F1204" s="64"/>
      <c r="G1204" s="64"/>
      <c r="H1204" s="64"/>
      <c r="I1204" s="64"/>
      <c r="J1204" s="64"/>
    </row>
    <row r="1205" spans="1:10" ht="15" x14ac:dyDescent="0.2">
      <c r="A1205" s="64"/>
      <c r="B1205" s="64"/>
      <c r="C1205" s="64"/>
      <c r="D1205" s="64"/>
      <c r="E1205" s="64"/>
      <c r="F1205" s="64"/>
      <c r="G1205" s="64"/>
      <c r="H1205" s="64"/>
      <c r="I1205" s="64"/>
      <c r="J1205" s="64"/>
    </row>
    <row r="1206" spans="1:10" ht="15" x14ac:dyDescent="0.2">
      <c r="A1206" s="64"/>
      <c r="B1206" s="64"/>
      <c r="C1206" s="64"/>
      <c r="D1206" s="64"/>
      <c r="E1206" s="64"/>
      <c r="F1206" s="64"/>
      <c r="G1206" s="64"/>
      <c r="H1206" s="64"/>
      <c r="I1206" s="64"/>
      <c r="J1206" s="64"/>
    </row>
    <row r="1207" spans="1:10" ht="15" x14ac:dyDescent="0.2">
      <c r="A1207" s="64"/>
      <c r="B1207" s="64"/>
      <c r="C1207" s="64"/>
      <c r="D1207" s="64"/>
      <c r="E1207" s="64"/>
      <c r="F1207" s="64"/>
      <c r="G1207" s="64"/>
      <c r="H1207" s="64"/>
      <c r="I1207" s="64"/>
      <c r="J1207" s="64"/>
    </row>
    <row r="1208" spans="1:10" ht="15" x14ac:dyDescent="0.2">
      <c r="A1208" s="64"/>
      <c r="B1208" s="64"/>
      <c r="C1208" s="64"/>
      <c r="D1208" s="64"/>
      <c r="E1208" s="64"/>
      <c r="F1208" s="64"/>
      <c r="G1208" s="64"/>
      <c r="H1208" s="64"/>
      <c r="I1208" s="64"/>
      <c r="J1208" s="64"/>
    </row>
    <row r="1209" spans="1:10" ht="15" x14ac:dyDescent="0.2">
      <c r="A1209" s="64"/>
      <c r="B1209" s="64"/>
      <c r="C1209" s="64"/>
      <c r="D1209" s="64"/>
      <c r="E1209" s="64"/>
      <c r="F1209" s="64"/>
      <c r="G1209" s="64"/>
      <c r="H1209" s="64"/>
      <c r="I1209" s="64"/>
      <c r="J1209" s="64"/>
    </row>
    <row r="1210" spans="1:10" ht="15" x14ac:dyDescent="0.2">
      <c r="A1210" s="64"/>
      <c r="B1210" s="64"/>
      <c r="C1210" s="64"/>
      <c r="D1210" s="64"/>
      <c r="E1210" s="64"/>
      <c r="F1210" s="64"/>
      <c r="G1210" s="64"/>
      <c r="H1210" s="64"/>
      <c r="I1210" s="64"/>
      <c r="J1210" s="64"/>
    </row>
    <row r="1211" spans="1:10" ht="15" x14ac:dyDescent="0.2">
      <c r="A1211" s="64"/>
      <c r="B1211" s="64"/>
      <c r="C1211" s="64"/>
      <c r="D1211" s="64"/>
      <c r="E1211" s="64"/>
      <c r="F1211" s="64"/>
      <c r="G1211" s="64"/>
      <c r="H1211" s="64"/>
      <c r="I1211" s="64"/>
      <c r="J1211" s="64"/>
    </row>
    <row r="1212" spans="1:10" ht="15" x14ac:dyDescent="0.2">
      <c r="A1212" s="64"/>
      <c r="B1212" s="64"/>
      <c r="C1212" s="64"/>
      <c r="D1212" s="64"/>
      <c r="E1212" s="64"/>
      <c r="F1212" s="64"/>
      <c r="G1212" s="64"/>
      <c r="H1212" s="64"/>
      <c r="I1212" s="64"/>
      <c r="J1212" s="64"/>
    </row>
    <row r="1213" spans="1:10" ht="15" x14ac:dyDescent="0.2">
      <c r="A1213" s="64"/>
      <c r="B1213" s="64"/>
      <c r="C1213" s="64"/>
      <c r="D1213" s="64"/>
      <c r="E1213" s="64"/>
      <c r="F1213" s="64"/>
      <c r="G1213" s="64"/>
      <c r="H1213" s="64"/>
      <c r="I1213" s="64"/>
      <c r="J1213" s="64"/>
    </row>
    <row r="1214" spans="1:10" ht="15" x14ac:dyDescent="0.2">
      <c r="A1214" s="64"/>
      <c r="B1214" s="64"/>
      <c r="C1214" s="64"/>
      <c r="D1214" s="64"/>
      <c r="E1214" s="64"/>
      <c r="F1214" s="64"/>
      <c r="G1214" s="64"/>
      <c r="H1214" s="64"/>
      <c r="I1214" s="64"/>
      <c r="J1214" s="64"/>
    </row>
    <row r="1215" spans="1:10" ht="15" x14ac:dyDescent="0.2">
      <c r="A1215" s="64"/>
      <c r="B1215" s="64"/>
      <c r="C1215" s="64"/>
      <c r="D1215" s="64"/>
      <c r="E1215" s="64"/>
      <c r="F1215" s="64"/>
      <c r="G1215" s="64"/>
      <c r="H1215" s="64"/>
      <c r="I1215" s="64"/>
      <c r="J1215" s="64"/>
    </row>
    <row r="1216" spans="1:10" ht="15" x14ac:dyDescent="0.2">
      <c r="A1216" s="64"/>
      <c r="B1216" s="64"/>
      <c r="C1216" s="64"/>
      <c r="D1216" s="64"/>
      <c r="E1216" s="64"/>
      <c r="F1216" s="64"/>
      <c r="G1216" s="64"/>
      <c r="H1216" s="64"/>
      <c r="I1216" s="64"/>
      <c r="J1216" s="64"/>
    </row>
    <row r="1217" spans="1:10" ht="15" x14ac:dyDescent="0.2">
      <c r="A1217" s="64"/>
      <c r="B1217" s="64"/>
      <c r="C1217" s="64"/>
      <c r="D1217" s="64"/>
      <c r="E1217" s="64"/>
      <c r="F1217" s="64"/>
      <c r="G1217" s="64"/>
      <c r="H1217" s="64"/>
      <c r="I1217" s="64"/>
      <c r="J1217" s="64"/>
    </row>
    <row r="1218" spans="1:10" ht="15" x14ac:dyDescent="0.2">
      <c r="A1218" s="64"/>
      <c r="B1218" s="64"/>
      <c r="C1218" s="64"/>
      <c r="D1218" s="64"/>
      <c r="E1218" s="64"/>
      <c r="F1218" s="64"/>
      <c r="G1218" s="64"/>
      <c r="H1218" s="64"/>
      <c r="I1218" s="64"/>
      <c r="J1218" s="64"/>
    </row>
    <row r="1219" spans="1:10" ht="15" x14ac:dyDescent="0.2">
      <c r="A1219" s="64"/>
      <c r="B1219" s="64"/>
      <c r="C1219" s="64"/>
      <c r="D1219" s="64"/>
      <c r="E1219" s="64"/>
      <c r="F1219" s="64"/>
      <c r="G1219" s="64"/>
      <c r="H1219" s="64"/>
      <c r="I1219" s="64"/>
      <c r="J1219" s="64"/>
    </row>
    <row r="1220" spans="1:10" ht="15" x14ac:dyDescent="0.2">
      <c r="A1220" s="64"/>
      <c r="B1220" s="64"/>
      <c r="C1220" s="64"/>
      <c r="D1220" s="64"/>
      <c r="E1220" s="64"/>
      <c r="F1220" s="64"/>
      <c r="G1220" s="64"/>
      <c r="H1220" s="64"/>
      <c r="I1220" s="64"/>
      <c r="J1220" s="64"/>
    </row>
    <row r="1221" spans="1:10" ht="15" x14ac:dyDescent="0.2">
      <c r="A1221" s="64"/>
      <c r="B1221" s="64"/>
      <c r="C1221" s="64"/>
      <c r="D1221" s="64"/>
      <c r="E1221" s="64"/>
      <c r="F1221" s="64"/>
      <c r="G1221" s="64"/>
      <c r="H1221" s="64"/>
      <c r="I1221" s="64"/>
      <c r="J1221" s="64"/>
    </row>
    <row r="1222" spans="1:10" ht="15" x14ac:dyDescent="0.2">
      <c r="A1222" s="64"/>
      <c r="B1222" s="64"/>
      <c r="C1222" s="64"/>
      <c r="D1222" s="64"/>
      <c r="E1222" s="64"/>
      <c r="F1222" s="64"/>
      <c r="G1222" s="64"/>
      <c r="H1222" s="64"/>
      <c r="I1222" s="64"/>
      <c r="J1222" s="64"/>
    </row>
    <row r="1223" spans="1:10" ht="15" x14ac:dyDescent="0.2">
      <c r="A1223" s="64"/>
      <c r="B1223" s="64"/>
      <c r="C1223" s="64"/>
      <c r="D1223" s="64"/>
      <c r="E1223" s="64"/>
      <c r="F1223" s="64"/>
      <c r="G1223" s="64"/>
      <c r="H1223" s="64"/>
      <c r="I1223" s="64"/>
      <c r="J1223" s="64"/>
    </row>
    <row r="1224" spans="1:10" ht="15" x14ac:dyDescent="0.2">
      <c r="A1224" s="64"/>
      <c r="B1224" s="64"/>
      <c r="C1224" s="64"/>
      <c r="D1224" s="64"/>
      <c r="E1224" s="64"/>
      <c r="F1224" s="64"/>
      <c r="G1224" s="64"/>
      <c r="H1224" s="64"/>
      <c r="I1224" s="64"/>
      <c r="J1224" s="64"/>
    </row>
    <row r="1225" spans="1:10" ht="15" x14ac:dyDescent="0.2">
      <c r="A1225" s="64"/>
      <c r="B1225" s="64"/>
      <c r="C1225" s="64"/>
      <c r="D1225" s="64"/>
      <c r="E1225" s="64"/>
      <c r="F1225" s="64"/>
      <c r="G1225" s="64"/>
      <c r="H1225" s="64"/>
      <c r="I1225" s="64"/>
      <c r="J1225" s="64"/>
    </row>
    <row r="1226" spans="1:10" ht="15" x14ac:dyDescent="0.2">
      <c r="A1226" s="64"/>
      <c r="B1226" s="64"/>
      <c r="C1226" s="64"/>
      <c r="D1226" s="64"/>
      <c r="E1226" s="64"/>
      <c r="F1226" s="64"/>
      <c r="G1226" s="64"/>
      <c r="H1226" s="64"/>
      <c r="I1226" s="64"/>
      <c r="J1226" s="64"/>
    </row>
    <row r="1227" spans="1:10" ht="15" x14ac:dyDescent="0.2">
      <c r="A1227" s="64"/>
      <c r="B1227" s="64"/>
      <c r="C1227" s="64"/>
      <c r="D1227" s="64"/>
      <c r="E1227" s="64"/>
      <c r="F1227" s="64"/>
      <c r="G1227" s="64"/>
      <c r="H1227" s="64"/>
      <c r="I1227" s="64"/>
      <c r="J1227" s="64"/>
    </row>
    <row r="1228" spans="1:10" ht="15" x14ac:dyDescent="0.2">
      <c r="A1228" s="64"/>
      <c r="B1228" s="64"/>
      <c r="C1228" s="64"/>
      <c r="D1228" s="64"/>
      <c r="E1228" s="64"/>
      <c r="F1228" s="64"/>
      <c r="G1228" s="64"/>
      <c r="H1228" s="64"/>
      <c r="I1228" s="64"/>
      <c r="J1228" s="64"/>
    </row>
    <row r="1229" spans="1:10" ht="15" x14ac:dyDescent="0.2">
      <c r="A1229" s="64"/>
      <c r="B1229" s="64"/>
      <c r="C1229" s="64"/>
      <c r="D1229" s="64"/>
      <c r="E1229" s="64"/>
      <c r="F1229" s="64"/>
      <c r="G1229" s="64"/>
      <c r="H1229" s="64"/>
      <c r="I1229" s="64"/>
      <c r="J1229" s="64"/>
    </row>
    <row r="1230" spans="1:10" ht="15" x14ac:dyDescent="0.2">
      <c r="A1230" s="64"/>
      <c r="B1230" s="64"/>
      <c r="C1230" s="64"/>
      <c r="D1230" s="64"/>
      <c r="E1230" s="64"/>
      <c r="F1230" s="64"/>
      <c r="G1230" s="64"/>
      <c r="H1230" s="64"/>
      <c r="I1230" s="64"/>
      <c r="J1230" s="64"/>
    </row>
    <row r="1231" spans="1:10" ht="15" x14ac:dyDescent="0.2">
      <c r="A1231" s="64"/>
      <c r="B1231" s="64"/>
      <c r="C1231" s="64"/>
      <c r="D1231" s="64"/>
      <c r="E1231" s="64"/>
      <c r="F1231" s="64"/>
      <c r="G1231" s="64"/>
      <c r="H1231" s="64"/>
      <c r="I1231" s="64"/>
      <c r="J1231" s="64"/>
    </row>
    <row r="1232" spans="1:10" ht="15" x14ac:dyDescent="0.2">
      <c r="A1232" s="64"/>
      <c r="B1232" s="64"/>
      <c r="C1232" s="64"/>
      <c r="D1232" s="64"/>
      <c r="E1232" s="64"/>
      <c r="F1232" s="64"/>
      <c r="G1232" s="64"/>
      <c r="H1232" s="64"/>
      <c r="I1232" s="64"/>
      <c r="J1232" s="64"/>
    </row>
    <row r="1233" spans="1:10" ht="15" x14ac:dyDescent="0.2">
      <c r="A1233" s="64"/>
      <c r="B1233" s="64"/>
      <c r="C1233" s="64"/>
      <c r="D1233" s="64"/>
      <c r="E1233" s="64"/>
      <c r="F1233" s="64"/>
      <c r="G1233" s="64"/>
      <c r="H1233" s="64"/>
      <c r="I1233" s="64"/>
      <c r="J1233" s="64"/>
    </row>
    <row r="1234" spans="1:10" ht="15" x14ac:dyDescent="0.2">
      <c r="A1234" s="64"/>
      <c r="B1234" s="64"/>
      <c r="C1234" s="64"/>
      <c r="D1234" s="64"/>
      <c r="E1234" s="64"/>
      <c r="F1234" s="64"/>
      <c r="G1234" s="64"/>
      <c r="H1234" s="64"/>
      <c r="I1234" s="64"/>
      <c r="J1234" s="64"/>
    </row>
    <row r="1235" spans="1:10" ht="15" x14ac:dyDescent="0.2">
      <c r="A1235" s="64"/>
      <c r="B1235" s="64"/>
      <c r="C1235" s="64"/>
      <c r="D1235" s="64"/>
      <c r="E1235" s="64"/>
      <c r="F1235" s="64"/>
      <c r="G1235" s="64"/>
      <c r="H1235" s="64"/>
      <c r="I1235" s="64"/>
      <c r="J1235" s="64"/>
    </row>
    <row r="1236" spans="1:10" ht="15" x14ac:dyDescent="0.2">
      <c r="A1236" s="64"/>
      <c r="B1236" s="64"/>
      <c r="C1236" s="64"/>
      <c r="D1236" s="64"/>
      <c r="E1236" s="64"/>
      <c r="F1236" s="64"/>
      <c r="G1236" s="64"/>
      <c r="H1236" s="64"/>
      <c r="I1236" s="64"/>
      <c r="J1236" s="64"/>
    </row>
    <row r="1237" spans="1:10" ht="15" x14ac:dyDescent="0.2">
      <c r="A1237" s="64"/>
      <c r="B1237" s="64"/>
      <c r="C1237" s="64"/>
      <c r="D1237" s="64"/>
      <c r="E1237" s="64"/>
      <c r="F1237" s="64"/>
      <c r="G1237" s="64"/>
      <c r="H1237" s="64"/>
      <c r="I1237" s="64"/>
      <c r="J1237" s="64"/>
    </row>
    <row r="1238" spans="1:10" ht="15" x14ac:dyDescent="0.2">
      <c r="A1238" s="64"/>
      <c r="B1238" s="64"/>
      <c r="C1238" s="64"/>
      <c r="D1238" s="64"/>
      <c r="E1238" s="64"/>
      <c r="F1238" s="64"/>
      <c r="G1238" s="64"/>
      <c r="H1238" s="64"/>
      <c r="I1238" s="64"/>
      <c r="J1238" s="64"/>
    </row>
    <row r="1239" spans="1:10" ht="15" x14ac:dyDescent="0.2">
      <c r="A1239" s="64"/>
      <c r="B1239" s="64"/>
      <c r="C1239" s="64"/>
      <c r="D1239" s="64"/>
      <c r="E1239" s="64"/>
      <c r="F1239" s="64"/>
      <c r="G1239" s="64"/>
      <c r="H1239" s="64"/>
      <c r="I1239" s="64"/>
      <c r="J1239" s="64"/>
    </row>
    <row r="1240" spans="1:10" ht="15" x14ac:dyDescent="0.2">
      <c r="A1240" s="64"/>
      <c r="B1240" s="64"/>
      <c r="C1240" s="64"/>
      <c r="D1240" s="64"/>
      <c r="E1240" s="64"/>
      <c r="F1240" s="64"/>
      <c r="G1240" s="64"/>
      <c r="H1240" s="64"/>
      <c r="I1240" s="64"/>
      <c r="J1240" s="64"/>
    </row>
    <row r="1241" spans="1:10" ht="15" x14ac:dyDescent="0.2">
      <c r="A1241" s="64"/>
      <c r="B1241" s="64"/>
      <c r="C1241" s="64"/>
      <c r="D1241" s="64"/>
      <c r="E1241" s="64"/>
      <c r="F1241" s="64"/>
      <c r="G1241" s="64"/>
      <c r="H1241" s="64"/>
      <c r="I1241" s="64"/>
      <c r="J1241" s="64"/>
    </row>
    <row r="1242" spans="1:10" ht="15" x14ac:dyDescent="0.2">
      <c r="A1242" s="64"/>
      <c r="B1242" s="64"/>
      <c r="C1242" s="64"/>
      <c r="D1242" s="64"/>
      <c r="E1242" s="64"/>
      <c r="F1242" s="64"/>
      <c r="G1242" s="64"/>
      <c r="H1242" s="64"/>
      <c r="I1242" s="64"/>
      <c r="J1242" s="64"/>
    </row>
    <row r="1243" spans="1:10" ht="15" x14ac:dyDescent="0.2">
      <c r="A1243" s="64"/>
      <c r="B1243" s="64"/>
      <c r="C1243" s="64"/>
      <c r="D1243" s="64"/>
      <c r="E1243" s="64"/>
      <c r="F1243" s="64"/>
      <c r="G1243" s="64"/>
      <c r="H1243" s="64"/>
      <c r="I1243" s="64"/>
      <c r="J1243" s="64"/>
    </row>
    <row r="1244" spans="1:10" ht="15" x14ac:dyDescent="0.2">
      <c r="A1244" s="64"/>
      <c r="B1244" s="64"/>
      <c r="C1244" s="64"/>
      <c r="D1244" s="64"/>
      <c r="E1244" s="64"/>
      <c r="F1244" s="64"/>
      <c r="G1244" s="64"/>
      <c r="H1244" s="64"/>
      <c r="I1244" s="64"/>
      <c r="J1244" s="64"/>
    </row>
    <row r="1245" spans="1:10" ht="15" x14ac:dyDescent="0.2">
      <c r="A1245" s="64"/>
      <c r="B1245" s="64"/>
      <c r="C1245" s="64"/>
      <c r="D1245" s="64"/>
      <c r="E1245" s="64"/>
      <c r="F1245" s="64"/>
      <c r="G1245" s="64"/>
      <c r="H1245" s="64"/>
      <c r="I1245" s="64"/>
      <c r="J1245" s="64"/>
    </row>
    <row r="1246" spans="1:10" ht="15" x14ac:dyDescent="0.2">
      <c r="A1246" s="64"/>
      <c r="B1246" s="64"/>
      <c r="C1246" s="64"/>
      <c r="D1246" s="64"/>
      <c r="E1246" s="64"/>
      <c r="F1246" s="64"/>
      <c r="G1246" s="64"/>
      <c r="H1246" s="64"/>
      <c r="I1246" s="64"/>
      <c r="J1246" s="64"/>
    </row>
    <row r="1247" spans="1:10" ht="15" x14ac:dyDescent="0.2">
      <c r="A1247" s="64"/>
      <c r="B1247" s="64"/>
      <c r="C1247" s="64"/>
      <c r="D1247" s="64"/>
      <c r="E1247" s="64"/>
      <c r="F1247" s="64"/>
      <c r="G1247" s="64"/>
      <c r="H1247" s="64"/>
      <c r="I1247" s="64"/>
      <c r="J1247" s="64"/>
    </row>
    <row r="1248" spans="1:10" ht="15" x14ac:dyDescent="0.2">
      <c r="A1248" s="64"/>
      <c r="B1248" s="64"/>
      <c r="C1248" s="64"/>
      <c r="D1248" s="64"/>
      <c r="E1248" s="64"/>
      <c r="F1248" s="64"/>
      <c r="G1248" s="64"/>
      <c r="H1248" s="64"/>
      <c r="I1248" s="64"/>
      <c r="J1248" s="64"/>
    </row>
    <row r="1249" spans="1:10" ht="15" x14ac:dyDescent="0.2">
      <c r="A1249" s="64"/>
      <c r="B1249" s="64"/>
      <c r="C1249" s="64"/>
      <c r="D1249" s="64"/>
      <c r="E1249" s="64"/>
      <c r="F1249" s="64"/>
      <c r="G1249" s="64"/>
      <c r="H1249" s="64"/>
      <c r="I1249" s="64"/>
      <c r="J1249" s="64"/>
    </row>
    <row r="1250" spans="1:10" ht="15" x14ac:dyDescent="0.2">
      <c r="A1250" s="64"/>
      <c r="B1250" s="64"/>
      <c r="C1250" s="64"/>
      <c r="D1250" s="64"/>
      <c r="E1250" s="64"/>
      <c r="F1250" s="64"/>
      <c r="G1250" s="64"/>
      <c r="H1250" s="64"/>
      <c r="I1250" s="64"/>
      <c r="J1250" s="64"/>
    </row>
    <row r="1251" spans="1:10" ht="15" x14ac:dyDescent="0.2">
      <c r="A1251" s="64"/>
      <c r="B1251" s="64"/>
      <c r="C1251" s="64"/>
      <c r="D1251" s="64"/>
      <c r="E1251" s="64"/>
      <c r="F1251" s="64"/>
      <c r="G1251" s="64"/>
      <c r="H1251" s="64"/>
      <c r="I1251" s="64"/>
      <c r="J1251" s="64"/>
    </row>
    <row r="1252" spans="1:10" ht="15" x14ac:dyDescent="0.2">
      <c r="A1252" s="64"/>
      <c r="B1252" s="64"/>
      <c r="C1252" s="64"/>
      <c r="D1252" s="64"/>
      <c r="E1252" s="64"/>
      <c r="F1252" s="64"/>
      <c r="G1252" s="64"/>
      <c r="H1252" s="64"/>
      <c r="I1252" s="64"/>
      <c r="J1252" s="64"/>
    </row>
    <row r="1253" spans="1:10" ht="15" x14ac:dyDescent="0.2">
      <c r="A1253" s="64"/>
      <c r="B1253" s="64"/>
      <c r="C1253" s="64"/>
      <c r="D1253" s="64"/>
      <c r="E1253" s="64"/>
      <c r="F1253" s="64"/>
      <c r="G1253" s="64"/>
      <c r="H1253" s="64"/>
      <c r="I1253" s="64"/>
      <c r="J1253" s="64"/>
    </row>
    <row r="1254" spans="1:10" ht="15" x14ac:dyDescent="0.2">
      <c r="A1254" s="64"/>
      <c r="B1254" s="64"/>
      <c r="C1254" s="64"/>
      <c r="D1254" s="64"/>
      <c r="E1254" s="64"/>
      <c r="F1254" s="64"/>
      <c r="G1254" s="64"/>
      <c r="H1254" s="64"/>
      <c r="I1254" s="64"/>
      <c r="J1254" s="64"/>
    </row>
    <row r="1255" spans="1:10" ht="15" x14ac:dyDescent="0.2">
      <c r="A1255" s="64"/>
      <c r="B1255" s="64"/>
      <c r="C1255" s="64"/>
      <c r="D1255" s="64"/>
      <c r="E1255" s="64"/>
      <c r="F1255" s="64"/>
      <c r="G1255" s="64"/>
      <c r="H1255" s="64"/>
      <c r="I1255" s="64"/>
      <c r="J1255" s="64"/>
    </row>
    <row r="1256" spans="1:10" ht="15" x14ac:dyDescent="0.2">
      <c r="A1256" s="64"/>
      <c r="B1256" s="64"/>
      <c r="C1256" s="64"/>
      <c r="D1256" s="64"/>
      <c r="E1256" s="64"/>
      <c r="F1256" s="64"/>
      <c r="G1256" s="64"/>
      <c r="H1256" s="64"/>
      <c r="I1256" s="64"/>
      <c r="J1256" s="64"/>
    </row>
    <row r="1257" spans="1:10" ht="15" x14ac:dyDescent="0.2">
      <c r="A1257" s="64"/>
      <c r="B1257" s="64"/>
      <c r="C1257" s="64"/>
      <c r="D1257" s="64"/>
      <c r="E1257" s="64"/>
      <c r="F1257" s="64"/>
      <c r="G1257" s="64"/>
      <c r="H1257" s="64"/>
      <c r="I1257" s="64"/>
      <c r="J1257" s="64"/>
    </row>
    <row r="1258" spans="1:10" ht="15" x14ac:dyDescent="0.2">
      <c r="A1258" s="64"/>
      <c r="B1258" s="64"/>
      <c r="C1258" s="64"/>
      <c r="D1258" s="64"/>
      <c r="E1258" s="64"/>
      <c r="F1258" s="64"/>
      <c r="G1258" s="64"/>
      <c r="H1258" s="64"/>
      <c r="I1258" s="64"/>
      <c r="J1258" s="64"/>
    </row>
    <row r="1259" spans="1:10" ht="15" x14ac:dyDescent="0.2">
      <c r="A1259" s="64"/>
      <c r="B1259" s="64"/>
      <c r="C1259" s="64"/>
      <c r="D1259" s="64"/>
      <c r="E1259" s="64"/>
      <c r="F1259" s="64"/>
      <c r="G1259" s="64"/>
      <c r="H1259" s="64"/>
      <c r="I1259" s="64"/>
      <c r="J1259" s="64"/>
    </row>
    <row r="1260" spans="1:10" ht="15" x14ac:dyDescent="0.2">
      <c r="A1260" s="64"/>
      <c r="B1260" s="64"/>
      <c r="C1260" s="64"/>
      <c r="D1260" s="64"/>
      <c r="E1260" s="64"/>
      <c r="F1260" s="64"/>
      <c r="G1260" s="64"/>
      <c r="H1260" s="64"/>
      <c r="I1260" s="64"/>
      <c r="J1260" s="64"/>
    </row>
    <row r="1261" spans="1:10" ht="15" x14ac:dyDescent="0.2">
      <c r="A1261" s="64"/>
      <c r="B1261" s="64"/>
      <c r="C1261" s="64"/>
      <c r="D1261" s="64"/>
      <c r="E1261" s="64"/>
      <c r="F1261" s="64"/>
      <c r="G1261" s="64"/>
      <c r="H1261" s="64"/>
      <c r="I1261" s="64"/>
      <c r="J1261" s="64"/>
    </row>
    <row r="1262" spans="1:10" ht="15" x14ac:dyDescent="0.2">
      <c r="A1262" s="64"/>
      <c r="B1262" s="64"/>
      <c r="C1262" s="64"/>
      <c r="D1262" s="64"/>
      <c r="E1262" s="64"/>
      <c r="F1262" s="64"/>
      <c r="G1262" s="64"/>
      <c r="H1262" s="64"/>
      <c r="I1262" s="64"/>
      <c r="J1262" s="64"/>
    </row>
    <row r="1263" spans="1:10" ht="15" x14ac:dyDescent="0.2">
      <c r="A1263" s="64"/>
      <c r="B1263" s="64"/>
      <c r="C1263" s="64"/>
      <c r="D1263" s="64"/>
      <c r="E1263" s="64"/>
      <c r="F1263" s="64"/>
      <c r="G1263" s="64"/>
      <c r="H1263" s="64"/>
      <c r="I1263" s="64"/>
      <c r="J1263" s="64"/>
    </row>
    <row r="1264" spans="1:10" ht="15" x14ac:dyDescent="0.2">
      <c r="A1264" s="64"/>
      <c r="B1264" s="64"/>
      <c r="C1264" s="64"/>
      <c r="D1264" s="64"/>
      <c r="E1264" s="64"/>
      <c r="F1264" s="64"/>
      <c r="G1264" s="64"/>
      <c r="H1264" s="64"/>
      <c r="I1264" s="64"/>
      <c r="J1264" s="64"/>
    </row>
    <row r="1265" spans="1:10" ht="15" x14ac:dyDescent="0.2">
      <c r="A1265" s="64"/>
      <c r="B1265" s="64"/>
      <c r="C1265" s="64"/>
      <c r="D1265" s="64"/>
      <c r="E1265" s="64"/>
      <c r="F1265" s="64"/>
      <c r="G1265" s="64"/>
      <c r="H1265" s="64"/>
      <c r="I1265" s="64"/>
      <c r="J1265" s="64"/>
    </row>
    <row r="1266" spans="1:10" ht="15" x14ac:dyDescent="0.2">
      <c r="A1266" s="64"/>
      <c r="B1266" s="64"/>
      <c r="C1266" s="64"/>
      <c r="D1266" s="64"/>
      <c r="E1266" s="64"/>
      <c r="F1266" s="64"/>
      <c r="G1266" s="64"/>
      <c r="H1266" s="64"/>
      <c r="I1266" s="64"/>
      <c r="J1266" s="64"/>
    </row>
    <row r="1267" spans="1:10" ht="15" x14ac:dyDescent="0.2">
      <c r="A1267" s="64"/>
      <c r="B1267" s="64"/>
      <c r="C1267" s="64"/>
      <c r="D1267" s="64"/>
      <c r="E1267" s="64"/>
      <c r="F1267" s="64"/>
      <c r="G1267" s="64"/>
      <c r="H1267" s="64"/>
      <c r="I1267" s="64"/>
      <c r="J1267" s="64"/>
    </row>
    <row r="1268" spans="1:10" ht="15" x14ac:dyDescent="0.2">
      <c r="A1268" s="64"/>
      <c r="B1268" s="64"/>
      <c r="C1268" s="64"/>
      <c r="D1268" s="64"/>
      <c r="E1268" s="64"/>
      <c r="F1268" s="64"/>
      <c r="G1268" s="64"/>
      <c r="H1268" s="64"/>
      <c r="I1268" s="64"/>
      <c r="J1268" s="64"/>
    </row>
    <row r="1269" spans="1:10" ht="15" x14ac:dyDescent="0.2">
      <c r="A1269" s="64"/>
      <c r="B1269" s="64"/>
      <c r="C1269" s="64"/>
      <c r="D1269" s="64"/>
      <c r="E1269" s="64"/>
      <c r="F1269" s="64"/>
      <c r="G1269" s="64"/>
      <c r="H1269" s="64"/>
      <c r="I1269" s="64"/>
      <c r="J1269" s="64"/>
    </row>
    <row r="1270" spans="1:10" ht="15" x14ac:dyDescent="0.2">
      <c r="A1270" s="64"/>
      <c r="B1270" s="64"/>
      <c r="C1270" s="64"/>
      <c r="D1270" s="64"/>
      <c r="E1270" s="64"/>
      <c r="F1270" s="64"/>
      <c r="G1270" s="64"/>
      <c r="H1270" s="64"/>
      <c r="I1270" s="64"/>
      <c r="J1270" s="64"/>
    </row>
    <row r="1271" spans="1:10" ht="15" x14ac:dyDescent="0.2">
      <c r="A1271" s="64"/>
      <c r="B1271" s="64"/>
      <c r="C1271" s="64"/>
      <c r="D1271" s="64"/>
      <c r="E1271" s="64"/>
      <c r="F1271" s="64"/>
      <c r="G1271" s="64"/>
      <c r="H1271" s="64"/>
      <c r="I1271" s="64"/>
      <c r="J1271" s="64"/>
    </row>
    <row r="1272" spans="1:10" ht="15" x14ac:dyDescent="0.2">
      <c r="A1272" s="64"/>
      <c r="B1272" s="64"/>
      <c r="C1272" s="64"/>
      <c r="D1272" s="64"/>
      <c r="E1272" s="64"/>
      <c r="F1272" s="64"/>
      <c r="G1272" s="64"/>
      <c r="H1272" s="64"/>
      <c r="I1272" s="64"/>
      <c r="J1272" s="64"/>
    </row>
    <row r="1273" spans="1:10" ht="15" x14ac:dyDescent="0.2">
      <c r="A1273" s="64"/>
      <c r="B1273" s="64"/>
      <c r="C1273" s="64"/>
      <c r="D1273" s="64"/>
      <c r="E1273" s="64"/>
      <c r="F1273" s="64"/>
      <c r="G1273" s="64"/>
      <c r="H1273" s="64"/>
      <c r="I1273" s="64"/>
      <c r="J1273" s="64"/>
    </row>
    <row r="1274" spans="1:10" ht="15" x14ac:dyDescent="0.2">
      <c r="A1274" s="64"/>
      <c r="B1274" s="64"/>
      <c r="C1274" s="64"/>
      <c r="D1274" s="64"/>
      <c r="E1274" s="64"/>
      <c r="F1274" s="64"/>
      <c r="G1274" s="64"/>
      <c r="H1274" s="64"/>
      <c r="I1274" s="64"/>
      <c r="J1274" s="64"/>
    </row>
    <row r="1275" spans="1:10" ht="15" x14ac:dyDescent="0.2">
      <c r="A1275" s="64"/>
      <c r="B1275" s="64"/>
      <c r="C1275" s="64"/>
      <c r="D1275" s="64"/>
      <c r="E1275" s="64"/>
      <c r="F1275" s="64"/>
      <c r="G1275" s="64"/>
      <c r="H1275" s="64"/>
      <c r="I1275" s="64"/>
      <c r="J1275" s="64"/>
    </row>
    <row r="1276" spans="1:10" ht="15" x14ac:dyDescent="0.2">
      <c r="A1276" s="64"/>
      <c r="B1276" s="64"/>
      <c r="C1276" s="64"/>
      <c r="D1276" s="64"/>
      <c r="E1276" s="64"/>
      <c r="F1276" s="64"/>
      <c r="G1276" s="64"/>
      <c r="H1276" s="64"/>
      <c r="I1276" s="64"/>
      <c r="J1276" s="64"/>
    </row>
    <row r="1277" spans="1:10" ht="15" x14ac:dyDescent="0.2">
      <c r="A1277" s="64"/>
      <c r="B1277" s="64"/>
      <c r="C1277" s="64"/>
      <c r="D1277" s="64"/>
      <c r="E1277" s="64"/>
      <c r="F1277" s="64"/>
      <c r="G1277" s="64"/>
      <c r="H1277" s="64"/>
      <c r="I1277" s="64"/>
      <c r="J1277" s="64"/>
    </row>
    <row r="1278" spans="1:10" ht="15" x14ac:dyDescent="0.2">
      <c r="A1278" s="64"/>
      <c r="B1278" s="64"/>
      <c r="C1278" s="64"/>
      <c r="D1278" s="64"/>
      <c r="E1278" s="64"/>
      <c r="F1278" s="64"/>
      <c r="G1278" s="64"/>
      <c r="H1278" s="64"/>
      <c r="I1278" s="64"/>
      <c r="J1278" s="64"/>
    </row>
    <row r="1279" spans="1:10" ht="15" x14ac:dyDescent="0.2">
      <c r="A1279" s="64"/>
      <c r="B1279" s="64"/>
      <c r="C1279" s="64"/>
      <c r="D1279" s="64"/>
      <c r="E1279" s="64"/>
      <c r="F1279" s="64"/>
      <c r="G1279" s="64"/>
      <c r="H1279" s="64"/>
      <c r="I1279" s="64"/>
      <c r="J1279" s="64"/>
    </row>
    <row r="1280" spans="1:10" ht="15" x14ac:dyDescent="0.2">
      <c r="A1280" s="64"/>
      <c r="B1280" s="64"/>
      <c r="C1280" s="64"/>
      <c r="D1280" s="64"/>
      <c r="E1280" s="64"/>
      <c r="F1280" s="64"/>
      <c r="G1280" s="64"/>
      <c r="H1280" s="64"/>
      <c r="I1280" s="64"/>
      <c r="J1280" s="64"/>
    </row>
    <row r="1281" spans="1:10" ht="15" x14ac:dyDescent="0.2">
      <c r="A1281" s="64"/>
      <c r="B1281" s="64"/>
      <c r="C1281" s="64"/>
      <c r="D1281" s="64"/>
      <c r="E1281" s="64"/>
      <c r="F1281" s="64"/>
      <c r="G1281" s="64"/>
      <c r="H1281" s="64"/>
      <c r="I1281" s="64"/>
      <c r="J1281" s="64"/>
    </row>
    <row r="1282" spans="1:10" ht="15" x14ac:dyDescent="0.2">
      <c r="A1282" s="64"/>
      <c r="B1282" s="64"/>
      <c r="C1282" s="64"/>
      <c r="D1282" s="64"/>
      <c r="E1282" s="64"/>
      <c r="F1282" s="64"/>
      <c r="G1282" s="64"/>
      <c r="H1282" s="64"/>
      <c r="I1282" s="64"/>
      <c r="J1282" s="64"/>
    </row>
    <row r="1283" spans="1:10" ht="15" x14ac:dyDescent="0.2">
      <c r="A1283" s="64"/>
      <c r="B1283" s="64"/>
      <c r="C1283" s="64"/>
      <c r="D1283" s="64"/>
      <c r="E1283" s="64"/>
      <c r="F1283" s="64"/>
      <c r="G1283" s="64"/>
      <c r="H1283" s="64"/>
      <c r="I1283" s="64"/>
      <c r="J1283" s="64"/>
    </row>
    <row r="1284" spans="1:10" ht="15" x14ac:dyDescent="0.2">
      <c r="A1284" s="64"/>
      <c r="B1284" s="64"/>
      <c r="C1284" s="64"/>
      <c r="D1284" s="64"/>
      <c r="E1284" s="64"/>
      <c r="F1284" s="64"/>
      <c r="G1284" s="64"/>
      <c r="H1284" s="64"/>
      <c r="I1284" s="64"/>
      <c r="J1284" s="64"/>
    </row>
    <row r="1285" spans="1:10" ht="15" x14ac:dyDescent="0.2">
      <c r="A1285" s="64"/>
      <c r="B1285" s="64"/>
      <c r="C1285" s="64"/>
      <c r="D1285" s="64"/>
      <c r="E1285" s="64"/>
      <c r="F1285" s="64"/>
      <c r="G1285" s="64"/>
      <c r="H1285" s="64"/>
      <c r="I1285" s="64"/>
      <c r="J1285" s="64"/>
    </row>
    <row r="1286" spans="1:10" ht="15" x14ac:dyDescent="0.2">
      <c r="A1286" s="64"/>
      <c r="B1286" s="64"/>
      <c r="C1286" s="64"/>
      <c r="D1286" s="64"/>
      <c r="E1286" s="64"/>
      <c r="F1286" s="64"/>
      <c r="G1286" s="64"/>
      <c r="H1286" s="64"/>
      <c r="I1286" s="64"/>
      <c r="J1286" s="64"/>
    </row>
    <row r="1287" spans="1:10" ht="15" x14ac:dyDescent="0.2">
      <c r="A1287" s="64"/>
      <c r="B1287" s="64"/>
      <c r="C1287" s="64"/>
      <c r="D1287" s="64"/>
      <c r="E1287" s="64"/>
      <c r="F1287" s="64"/>
      <c r="G1287" s="64"/>
      <c r="H1287" s="64"/>
      <c r="I1287" s="64"/>
      <c r="J1287" s="64"/>
    </row>
    <row r="1288" spans="1:10" ht="15" x14ac:dyDescent="0.2">
      <c r="A1288" s="64"/>
      <c r="B1288" s="64"/>
      <c r="C1288" s="64"/>
      <c r="D1288" s="64"/>
      <c r="E1288" s="64"/>
      <c r="F1288" s="64"/>
      <c r="G1288" s="64"/>
      <c r="H1288" s="64"/>
      <c r="I1288" s="64"/>
      <c r="J1288" s="64"/>
    </row>
    <row r="1289" spans="1:10" ht="15" x14ac:dyDescent="0.2">
      <c r="A1289" s="64"/>
      <c r="B1289" s="64"/>
      <c r="C1289" s="64"/>
      <c r="D1289" s="64"/>
      <c r="E1289" s="64"/>
      <c r="F1289" s="64"/>
      <c r="G1289" s="64"/>
      <c r="H1289" s="64"/>
      <c r="I1289" s="64"/>
      <c r="J1289" s="64"/>
    </row>
    <row r="1290" spans="1:10" ht="15" x14ac:dyDescent="0.2">
      <c r="A1290" s="64"/>
      <c r="B1290" s="64"/>
      <c r="C1290" s="64"/>
      <c r="D1290" s="64"/>
      <c r="E1290" s="64"/>
      <c r="F1290" s="64"/>
      <c r="G1290" s="64"/>
      <c r="H1290" s="64"/>
      <c r="I1290" s="64"/>
      <c r="J1290" s="64"/>
    </row>
    <row r="1291" spans="1:10" ht="15" x14ac:dyDescent="0.2">
      <c r="A1291" s="64"/>
      <c r="B1291" s="64"/>
      <c r="C1291" s="64"/>
      <c r="D1291" s="64"/>
      <c r="E1291" s="64"/>
      <c r="F1291" s="64"/>
      <c r="G1291" s="64"/>
      <c r="H1291" s="64"/>
      <c r="I1291" s="64"/>
      <c r="J1291" s="64"/>
    </row>
    <row r="1292" spans="1:10" ht="15" x14ac:dyDescent="0.2">
      <c r="A1292" s="64"/>
      <c r="B1292" s="64"/>
      <c r="C1292" s="64"/>
      <c r="D1292" s="64"/>
      <c r="E1292" s="64"/>
      <c r="F1292" s="64"/>
      <c r="G1292" s="64"/>
      <c r="H1292" s="64"/>
      <c r="I1292" s="64"/>
      <c r="J1292" s="64"/>
    </row>
    <row r="1293" spans="1:10" ht="15" x14ac:dyDescent="0.2">
      <c r="A1293" s="64"/>
      <c r="B1293" s="64"/>
      <c r="C1293" s="64"/>
      <c r="D1293" s="64"/>
      <c r="E1293" s="64"/>
      <c r="F1293" s="64"/>
      <c r="G1293" s="64"/>
      <c r="H1293" s="64"/>
      <c r="I1293" s="64"/>
      <c r="J1293" s="64"/>
    </row>
    <row r="1294" spans="1:10" ht="15" x14ac:dyDescent="0.2">
      <c r="A1294" s="64"/>
      <c r="B1294" s="64"/>
      <c r="C1294" s="64"/>
      <c r="D1294" s="64"/>
      <c r="E1294" s="64"/>
      <c r="F1294" s="64"/>
      <c r="G1294" s="64"/>
      <c r="H1294" s="64"/>
      <c r="I1294" s="64"/>
      <c r="J1294" s="64"/>
    </row>
    <row r="1295" spans="1:10" ht="15" x14ac:dyDescent="0.2">
      <c r="A1295" s="64"/>
      <c r="B1295" s="64"/>
      <c r="C1295" s="64"/>
      <c r="D1295" s="64"/>
      <c r="E1295" s="64"/>
      <c r="F1295" s="64"/>
      <c r="G1295" s="64"/>
      <c r="H1295" s="64"/>
      <c r="I1295" s="64"/>
      <c r="J1295" s="64"/>
    </row>
    <row r="1296" spans="1:10" ht="15" x14ac:dyDescent="0.2">
      <c r="A1296" s="64"/>
      <c r="B1296" s="64"/>
      <c r="C1296" s="64"/>
      <c r="D1296" s="64"/>
      <c r="E1296" s="64"/>
      <c r="F1296" s="64"/>
      <c r="G1296" s="64"/>
      <c r="H1296" s="64"/>
      <c r="I1296" s="64"/>
      <c r="J1296" s="64"/>
    </row>
    <row r="1297" spans="1:10" ht="15" x14ac:dyDescent="0.2">
      <c r="A1297" s="64"/>
      <c r="B1297" s="64"/>
      <c r="C1297" s="64"/>
      <c r="D1297" s="64"/>
      <c r="E1297" s="64"/>
      <c r="F1297" s="64"/>
      <c r="G1297" s="64"/>
      <c r="H1297" s="64"/>
      <c r="I1297" s="64"/>
      <c r="J1297" s="64"/>
    </row>
    <row r="1298" spans="1:10" ht="15" x14ac:dyDescent="0.2">
      <c r="A1298" s="64"/>
      <c r="B1298" s="64"/>
      <c r="C1298" s="64"/>
      <c r="D1298" s="64"/>
      <c r="E1298" s="64"/>
      <c r="F1298" s="64"/>
      <c r="G1298" s="64"/>
      <c r="H1298" s="64"/>
      <c r="I1298" s="64"/>
      <c r="J1298" s="64"/>
    </row>
    <row r="1299" spans="1:10" ht="15" x14ac:dyDescent="0.2">
      <c r="A1299" s="64"/>
      <c r="B1299" s="64"/>
      <c r="C1299" s="64"/>
      <c r="D1299" s="64"/>
      <c r="E1299" s="64"/>
      <c r="F1299" s="64"/>
      <c r="G1299" s="64"/>
      <c r="H1299" s="64"/>
      <c r="I1299" s="64"/>
      <c r="J1299" s="64"/>
    </row>
    <row r="1300" spans="1:10" ht="15" x14ac:dyDescent="0.2">
      <c r="A1300" s="64"/>
      <c r="B1300" s="64"/>
      <c r="C1300" s="64"/>
      <c r="D1300" s="64"/>
      <c r="E1300" s="64"/>
      <c r="F1300" s="64"/>
      <c r="G1300" s="64"/>
      <c r="H1300" s="64"/>
      <c r="I1300" s="64"/>
      <c r="J1300" s="64"/>
    </row>
    <row r="1301" spans="1:10" ht="15" x14ac:dyDescent="0.2">
      <c r="A1301" s="64"/>
      <c r="B1301" s="64"/>
      <c r="C1301" s="64"/>
      <c r="D1301" s="64"/>
      <c r="E1301" s="64"/>
      <c r="F1301" s="64"/>
      <c r="G1301" s="64"/>
      <c r="H1301" s="64"/>
      <c r="I1301" s="64"/>
      <c r="J1301" s="64"/>
    </row>
    <row r="1302" spans="1:10" ht="15" x14ac:dyDescent="0.2">
      <c r="A1302" s="64"/>
      <c r="B1302" s="64"/>
      <c r="C1302" s="64"/>
      <c r="D1302" s="64"/>
      <c r="E1302" s="64"/>
      <c r="F1302" s="64"/>
      <c r="G1302" s="64"/>
      <c r="H1302" s="64"/>
      <c r="I1302" s="64"/>
      <c r="J1302" s="64"/>
    </row>
    <row r="1303" spans="1:10" ht="15" x14ac:dyDescent="0.2">
      <c r="A1303" s="64"/>
      <c r="B1303" s="64"/>
      <c r="C1303" s="64"/>
      <c r="D1303" s="64"/>
      <c r="E1303" s="64"/>
      <c r="F1303" s="64"/>
      <c r="G1303" s="64"/>
      <c r="H1303" s="64"/>
      <c r="I1303" s="64"/>
      <c r="J1303" s="64"/>
    </row>
    <row r="1304" spans="1:10" ht="15" x14ac:dyDescent="0.2">
      <c r="A1304" s="64"/>
      <c r="B1304" s="64"/>
      <c r="C1304" s="64"/>
      <c r="D1304" s="64"/>
      <c r="E1304" s="64"/>
      <c r="F1304" s="64"/>
      <c r="G1304" s="64"/>
      <c r="H1304" s="64"/>
      <c r="I1304" s="64"/>
      <c r="J1304" s="64"/>
    </row>
    <row r="1305" spans="1:10" ht="15" x14ac:dyDescent="0.2">
      <c r="A1305" s="64"/>
      <c r="B1305" s="64"/>
      <c r="C1305" s="64"/>
      <c r="D1305" s="64"/>
      <c r="E1305" s="64"/>
      <c r="F1305" s="64"/>
      <c r="G1305" s="64"/>
      <c r="H1305" s="64"/>
      <c r="I1305" s="64"/>
      <c r="J1305" s="64"/>
    </row>
    <row r="1306" spans="1:10" ht="15" x14ac:dyDescent="0.2">
      <c r="A1306" s="64"/>
      <c r="B1306" s="64"/>
      <c r="C1306" s="64"/>
      <c r="D1306" s="64"/>
      <c r="E1306" s="64"/>
      <c r="F1306" s="64"/>
      <c r="G1306" s="64"/>
      <c r="H1306" s="64"/>
      <c r="I1306" s="64"/>
      <c r="J1306" s="64"/>
    </row>
    <row r="1307" spans="1:10" ht="15" x14ac:dyDescent="0.2">
      <c r="A1307" s="64"/>
      <c r="B1307" s="64"/>
      <c r="C1307" s="64"/>
      <c r="D1307" s="64"/>
      <c r="E1307" s="64"/>
      <c r="F1307" s="64"/>
      <c r="G1307" s="64"/>
      <c r="H1307" s="64"/>
      <c r="I1307" s="64"/>
      <c r="J1307" s="64"/>
    </row>
    <row r="1308" spans="1:10" ht="15" x14ac:dyDescent="0.2">
      <c r="A1308" s="64"/>
      <c r="B1308" s="64"/>
      <c r="C1308" s="64"/>
      <c r="D1308" s="64"/>
      <c r="E1308" s="64"/>
      <c r="F1308" s="64"/>
      <c r="G1308" s="64"/>
      <c r="H1308" s="64"/>
      <c r="I1308" s="64"/>
      <c r="J1308" s="64"/>
    </row>
    <row r="1309" spans="1:10" ht="15" x14ac:dyDescent="0.2">
      <c r="A1309" s="64"/>
      <c r="B1309" s="64"/>
      <c r="C1309" s="64"/>
      <c r="D1309" s="64"/>
      <c r="E1309" s="64"/>
      <c r="F1309" s="64"/>
      <c r="G1309" s="64"/>
      <c r="H1309" s="64"/>
      <c r="I1309" s="64"/>
      <c r="J1309" s="64"/>
    </row>
    <row r="1310" spans="1:10" ht="15" x14ac:dyDescent="0.2">
      <c r="A1310" s="64"/>
      <c r="B1310" s="64"/>
      <c r="C1310" s="64"/>
      <c r="D1310" s="64"/>
      <c r="E1310" s="64"/>
      <c r="F1310" s="64"/>
      <c r="G1310" s="64"/>
      <c r="H1310" s="64"/>
      <c r="I1310" s="64"/>
      <c r="J1310" s="64"/>
    </row>
    <row r="1311" spans="1:10" ht="15" x14ac:dyDescent="0.2">
      <c r="A1311" s="64"/>
      <c r="B1311" s="64"/>
      <c r="C1311" s="64"/>
      <c r="D1311" s="64"/>
      <c r="E1311" s="64"/>
      <c r="F1311" s="64"/>
      <c r="G1311" s="64"/>
      <c r="H1311" s="64"/>
      <c r="I1311" s="64"/>
      <c r="J1311" s="64"/>
    </row>
    <row r="1312" spans="1:10" ht="15" x14ac:dyDescent="0.2">
      <c r="A1312" s="64"/>
      <c r="B1312" s="64"/>
      <c r="C1312" s="64"/>
      <c r="D1312" s="64"/>
      <c r="E1312" s="64"/>
      <c r="F1312" s="64"/>
      <c r="G1312" s="64"/>
      <c r="H1312" s="64"/>
      <c r="I1312" s="64"/>
      <c r="J1312" s="64"/>
    </row>
    <row r="1313" spans="1:10" ht="15" x14ac:dyDescent="0.2">
      <c r="A1313" s="64"/>
      <c r="B1313" s="64"/>
      <c r="C1313" s="64"/>
      <c r="D1313" s="64"/>
      <c r="E1313" s="64"/>
      <c r="F1313" s="64"/>
      <c r="G1313" s="64"/>
      <c r="H1313" s="64"/>
      <c r="I1313" s="64"/>
      <c r="J1313" s="64"/>
    </row>
    <row r="1314" spans="1:10" ht="15" x14ac:dyDescent="0.2">
      <c r="A1314" s="64"/>
      <c r="B1314" s="64"/>
      <c r="C1314" s="64"/>
      <c r="D1314" s="64"/>
      <c r="E1314" s="64"/>
      <c r="F1314" s="64"/>
      <c r="G1314" s="64"/>
      <c r="H1314" s="64"/>
      <c r="I1314" s="64"/>
      <c r="J1314" s="64"/>
    </row>
    <row r="1315" spans="1:10" ht="15" x14ac:dyDescent="0.2">
      <c r="A1315" s="64"/>
      <c r="B1315" s="64"/>
      <c r="C1315" s="64"/>
      <c r="D1315" s="64"/>
      <c r="E1315" s="64"/>
      <c r="F1315" s="64"/>
      <c r="G1315" s="64"/>
      <c r="H1315" s="64"/>
      <c r="I1315" s="64"/>
      <c r="J1315" s="64"/>
    </row>
    <row r="1316" spans="1:10" ht="15" x14ac:dyDescent="0.2">
      <c r="A1316" s="64"/>
      <c r="B1316" s="64"/>
      <c r="C1316" s="64"/>
      <c r="D1316" s="64"/>
      <c r="E1316" s="64"/>
      <c r="F1316" s="64"/>
      <c r="G1316" s="64"/>
      <c r="H1316" s="64"/>
      <c r="I1316" s="64"/>
      <c r="J1316" s="64"/>
    </row>
    <row r="1317" spans="1:10" ht="15" x14ac:dyDescent="0.2">
      <c r="A1317" s="64"/>
      <c r="B1317" s="64"/>
      <c r="C1317" s="64"/>
      <c r="D1317" s="64"/>
      <c r="E1317" s="64"/>
      <c r="F1317" s="64"/>
      <c r="G1317" s="64"/>
      <c r="H1317" s="64"/>
      <c r="I1317" s="64"/>
      <c r="J1317" s="64"/>
    </row>
    <row r="1318" spans="1:10" ht="15" x14ac:dyDescent="0.2">
      <c r="A1318" s="64"/>
      <c r="B1318" s="64"/>
      <c r="C1318" s="64"/>
      <c r="D1318" s="64"/>
      <c r="E1318" s="64"/>
      <c r="F1318" s="64"/>
      <c r="G1318" s="64"/>
      <c r="H1318" s="64"/>
      <c r="I1318" s="64"/>
      <c r="J1318" s="64"/>
    </row>
    <row r="1319" spans="1:10" ht="15" x14ac:dyDescent="0.2">
      <c r="A1319" s="64"/>
      <c r="B1319" s="64"/>
      <c r="C1319" s="64"/>
      <c r="D1319" s="64"/>
      <c r="E1319" s="64"/>
      <c r="F1319" s="64"/>
      <c r="G1319" s="64"/>
      <c r="H1319" s="64"/>
      <c r="I1319" s="64"/>
      <c r="J1319" s="64"/>
    </row>
    <row r="1320" spans="1:10" ht="15" x14ac:dyDescent="0.2">
      <c r="A1320" s="64"/>
      <c r="B1320" s="64"/>
      <c r="C1320" s="64"/>
      <c r="D1320" s="64"/>
      <c r="E1320" s="64"/>
      <c r="F1320" s="64"/>
      <c r="G1320" s="64"/>
      <c r="H1320" s="64"/>
      <c r="I1320" s="64"/>
      <c r="J1320" s="64"/>
    </row>
    <row r="1321" spans="1:10" ht="15" x14ac:dyDescent="0.2">
      <c r="A1321" s="64"/>
      <c r="B1321" s="64"/>
      <c r="C1321" s="64"/>
      <c r="D1321" s="64"/>
      <c r="E1321" s="64"/>
      <c r="F1321" s="64"/>
      <c r="G1321" s="64"/>
      <c r="H1321" s="64"/>
      <c r="I1321" s="64"/>
      <c r="J1321" s="64"/>
    </row>
    <row r="1322" spans="1:10" ht="15" x14ac:dyDescent="0.2">
      <c r="A1322" s="64"/>
      <c r="B1322" s="64"/>
      <c r="C1322" s="64"/>
      <c r="D1322" s="64"/>
      <c r="E1322" s="64"/>
      <c r="F1322" s="64"/>
      <c r="G1322" s="64"/>
      <c r="H1322" s="64"/>
      <c r="I1322" s="64"/>
      <c r="J1322" s="64"/>
    </row>
    <row r="1323" spans="1:10" ht="15" x14ac:dyDescent="0.2">
      <c r="A1323" s="64"/>
      <c r="B1323" s="64"/>
      <c r="C1323" s="64"/>
      <c r="D1323" s="64"/>
      <c r="E1323" s="64"/>
      <c r="F1323" s="64"/>
      <c r="G1323" s="64"/>
      <c r="H1323" s="64"/>
      <c r="I1323" s="64"/>
      <c r="J1323" s="64"/>
    </row>
    <row r="1324" spans="1:10" ht="15" x14ac:dyDescent="0.2">
      <c r="A1324" s="64"/>
      <c r="B1324" s="64"/>
      <c r="C1324" s="64"/>
      <c r="D1324" s="64"/>
      <c r="E1324" s="64"/>
      <c r="F1324" s="64"/>
      <c r="G1324" s="64"/>
      <c r="H1324" s="64"/>
      <c r="I1324" s="64"/>
      <c r="J1324" s="64"/>
    </row>
    <row r="1325" spans="1:10" ht="15" x14ac:dyDescent="0.2">
      <c r="A1325" s="64"/>
      <c r="B1325" s="64"/>
      <c r="C1325" s="64"/>
      <c r="D1325" s="64"/>
      <c r="E1325" s="64"/>
      <c r="F1325" s="64"/>
      <c r="G1325" s="64"/>
      <c r="H1325" s="64"/>
      <c r="I1325" s="64"/>
      <c r="J1325" s="64"/>
    </row>
    <row r="1326" spans="1:10" ht="15" x14ac:dyDescent="0.2">
      <c r="A1326" s="64"/>
      <c r="B1326" s="64"/>
      <c r="C1326" s="64"/>
      <c r="D1326" s="64"/>
      <c r="E1326" s="64"/>
      <c r="F1326" s="64"/>
      <c r="G1326" s="64"/>
      <c r="H1326" s="64"/>
      <c r="I1326" s="64"/>
      <c r="J1326" s="64"/>
    </row>
    <row r="1327" spans="1:10" ht="15" x14ac:dyDescent="0.2">
      <c r="A1327" s="64"/>
      <c r="B1327" s="64"/>
      <c r="C1327" s="64"/>
      <c r="D1327" s="64"/>
      <c r="E1327" s="64"/>
      <c r="F1327" s="64"/>
      <c r="G1327" s="64"/>
      <c r="H1327" s="64"/>
      <c r="I1327" s="64"/>
      <c r="J1327" s="64"/>
    </row>
    <row r="1328" spans="1:10" ht="15" x14ac:dyDescent="0.2">
      <c r="A1328" s="64"/>
      <c r="B1328" s="64"/>
      <c r="C1328" s="64"/>
      <c r="D1328" s="64"/>
      <c r="E1328" s="64"/>
      <c r="F1328" s="64"/>
      <c r="G1328" s="64"/>
      <c r="H1328" s="64"/>
      <c r="I1328" s="64"/>
      <c r="J1328" s="64"/>
    </row>
    <row r="1329" spans="1:10" ht="15" x14ac:dyDescent="0.2">
      <c r="A1329" s="64"/>
      <c r="B1329" s="64"/>
      <c r="C1329" s="64"/>
      <c r="D1329" s="64"/>
      <c r="E1329" s="64"/>
      <c r="F1329" s="64"/>
      <c r="G1329" s="64"/>
      <c r="H1329" s="64"/>
      <c r="I1329" s="64"/>
      <c r="J1329" s="64"/>
    </row>
    <row r="1330" spans="1:10" ht="15" x14ac:dyDescent="0.2">
      <c r="A1330" s="64"/>
      <c r="B1330" s="64"/>
      <c r="C1330" s="64"/>
      <c r="D1330" s="64"/>
      <c r="E1330" s="64"/>
      <c r="F1330" s="64"/>
      <c r="G1330" s="64"/>
      <c r="H1330" s="64"/>
      <c r="I1330" s="64"/>
      <c r="J1330" s="64"/>
    </row>
    <row r="1331" spans="1:10" ht="15" x14ac:dyDescent="0.2">
      <c r="A1331" s="64"/>
      <c r="B1331" s="64"/>
      <c r="C1331" s="64"/>
      <c r="D1331" s="64"/>
      <c r="E1331" s="64"/>
      <c r="F1331" s="64"/>
      <c r="G1331" s="64"/>
      <c r="H1331" s="64"/>
      <c r="I1331" s="64"/>
      <c r="J1331" s="64"/>
    </row>
    <row r="1332" spans="1:10" ht="15" x14ac:dyDescent="0.2">
      <c r="A1332" s="64"/>
      <c r="B1332" s="64"/>
      <c r="C1332" s="64"/>
      <c r="D1332" s="64"/>
      <c r="E1332" s="64"/>
      <c r="F1332" s="64"/>
      <c r="G1332" s="64"/>
      <c r="H1332" s="64"/>
      <c r="I1332" s="64"/>
      <c r="J1332" s="64"/>
    </row>
    <row r="1333" spans="1:10" ht="15" x14ac:dyDescent="0.2">
      <c r="A1333" s="64"/>
      <c r="B1333" s="64"/>
      <c r="C1333" s="64"/>
      <c r="D1333" s="64"/>
      <c r="E1333" s="64"/>
      <c r="F1333" s="64"/>
      <c r="G1333" s="64"/>
      <c r="H1333" s="64"/>
      <c r="I1333" s="64"/>
      <c r="J1333" s="64"/>
    </row>
    <row r="1334" spans="1:10" ht="15" x14ac:dyDescent="0.2">
      <c r="A1334" s="64"/>
      <c r="B1334" s="64"/>
      <c r="C1334" s="64"/>
      <c r="D1334" s="64"/>
      <c r="E1334" s="64"/>
      <c r="F1334" s="64"/>
      <c r="G1334" s="64"/>
      <c r="H1334" s="64"/>
      <c r="I1334" s="64"/>
      <c r="J1334" s="64"/>
    </row>
    <row r="1335" spans="1:10" ht="15" x14ac:dyDescent="0.2">
      <c r="A1335" s="64"/>
      <c r="B1335" s="64"/>
      <c r="C1335" s="64"/>
      <c r="D1335" s="64"/>
      <c r="E1335" s="64"/>
      <c r="F1335" s="64"/>
      <c r="G1335" s="64"/>
      <c r="H1335" s="64"/>
      <c r="I1335" s="64"/>
      <c r="J1335" s="64"/>
    </row>
    <row r="1336" spans="1:10" ht="15" x14ac:dyDescent="0.2">
      <c r="A1336" s="64"/>
      <c r="B1336" s="64"/>
      <c r="C1336" s="64"/>
      <c r="D1336" s="64"/>
      <c r="E1336" s="64"/>
      <c r="F1336" s="64"/>
      <c r="G1336" s="64"/>
      <c r="H1336" s="64"/>
      <c r="I1336" s="64"/>
      <c r="J1336" s="64"/>
    </row>
    <row r="1337" spans="1:10" ht="15" x14ac:dyDescent="0.2">
      <c r="A1337" s="64"/>
      <c r="B1337" s="64"/>
      <c r="C1337" s="64"/>
      <c r="D1337" s="64"/>
      <c r="E1337" s="64"/>
      <c r="F1337" s="64"/>
      <c r="G1337" s="64"/>
      <c r="H1337" s="64"/>
      <c r="I1337" s="64"/>
      <c r="J1337" s="64"/>
    </row>
    <row r="1338" spans="1:10" ht="15" x14ac:dyDescent="0.2">
      <c r="A1338" s="64"/>
      <c r="B1338" s="64"/>
      <c r="C1338" s="64"/>
      <c r="D1338" s="64"/>
      <c r="E1338" s="64"/>
      <c r="F1338" s="64"/>
      <c r="G1338" s="64"/>
      <c r="H1338" s="64"/>
      <c r="I1338" s="64"/>
      <c r="J1338" s="64"/>
    </row>
    <row r="1339" spans="1:10" ht="15" x14ac:dyDescent="0.2">
      <c r="A1339" s="64"/>
      <c r="B1339" s="64"/>
      <c r="C1339" s="64"/>
      <c r="D1339" s="64"/>
      <c r="E1339" s="64"/>
      <c r="F1339" s="64"/>
      <c r="G1339" s="64"/>
      <c r="H1339" s="64"/>
      <c r="I1339" s="64"/>
      <c r="J1339" s="64"/>
    </row>
    <row r="1340" spans="1:10" ht="15" x14ac:dyDescent="0.2">
      <c r="A1340" s="64"/>
      <c r="B1340" s="64"/>
      <c r="C1340" s="64"/>
      <c r="D1340" s="64"/>
      <c r="E1340" s="64"/>
      <c r="F1340" s="64"/>
      <c r="G1340" s="64"/>
      <c r="H1340" s="64"/>
      <c r="I1340" s="64"/>
      <c r="J1340" s="64"/>
    </row>
    <row r="1341" spans="1:10" ht="15" x14ac:dyDescent="0.2">
      <c r="A1341" s="64"/>
      <c r="B1341" s="64"/>
      <c r="C1341" s="64"/>
      <c r="D1341" s="64"/>
      <c r="E1341" s="64"/>
      <c r="F1341" s="64"/>
      <c r="G1341" s="64"/>
      <c r="H1341" s="64"/>
      <c r="I1341" s="64"/>
      <c r="J1341" s="64"/>
    </row>
    <row r="1342" spans="1:10" ht="15" x14ac:dyDescent="0.2">
      <c r="A1342" s="64"/>
      <c r="B1342" s="64"/>
      <c r="C1342" s="64"/>
      <c r="D1342" s="64"/>
      <c r="E1342" s="64"/>
      <c r="F1342" s="64"/>
      <c r="G1342" s="64"/>
      <c r="H1342" s="64"/>
      <c r="I1342" s="64"/>
      <c r="J1342" s="64"/>
    </row>
    <row r="1343" spans="1:10" ht="15" x14ac:dyDescent="0.2">
      <c r="A1343" s="64"/>
      <c r="B1343" s="64"/>
      <c r="C1343" s="64"/>
      <c r="D1343" s="64"/>
      <c r="E1343" s="64"/>
      <c r="F1343" s="64"/>
      <c r="G1343" s="64"/>
      <c r="H1343" s="64"/>
      <c r="I1343" s="64"/>
      <c r="J1343" s="64"/>
    </row>
    <row r="1344" spans="1:10" ht="15" x14ac:dyDescent="0.2">
      <c r="A1344" s="64"/>
      <c r="B1344" s="64"/>
      <c r="C1344" s="64"/>
      <c r="D1344" s="64"/>
      <c r="E1344" s="64"/>
      <c r="F1344" s="64"/>
      <c r="G1344" s="64"/>
      <c r="H1344" s="64"/>
      <c r="I1344" s="64"/>
      <c r="J1344" s="64"/>
    </row>
    <row r="1345" spans="1:10" ht="15" x14ac:dyDescent="0.2">
      <c r="A1345" s="64"/>
      <c r="B1345" s="64"/>
      <c r="C1345" s="64"/>
      <c r="D1345" s="64"/>
      <c r="E1345" s="64"/>
      <c r="F1345" s="64"/>
      <c r="G1345" s="64"/>
      <c r="H1345" s="64"/>
      <c r="I1345" s="64"/>
      <c r="J1345" s="64"/>
    </row>
    <row r="1346" spans="1:10" ht="15" x14ac:dyDescent="0.2">
      <c r="A1346" s="64"/>
      <c r="B1346" s="64"/>
      <c r="C1346" s="64"/>
      <c r="D1346" s="64"/>
      <c r="E1346" s="64"/>
      <c r="F1346" s="64"/>
      <c r="G1346" s="64"/>
      <c r="H1346" s="64"/>
      <c r="I1346" s="64"/>
      <c r="J1346" s="64"/>
    </row>
    <row r="1347" spans="1:10" ht="15" x14ac:dyDescent="0.2">
      <c r="A1347" s="64"/>
      <c r="B1347" s="64"/>
      <c r="C1347" s="64"/>
      <c r="D1347" s="64"/>
      <c r="E1347" s="64"/>
      <c r="F1347" s="64"/>
      <c r="G1347" s="64"/>
      <c r="H1347" s="64"/>
      <c r="I1347" s="64"/>
      <c r="J1347" s="64"/>
    </row>
    <row r="1348" spans="1:10" ht="15" x14ac:dyDescent="0.2">
      <c r="A1348" s="64"/>
      <c r="B1348" s="64"/>
      <c r="C1348" s="64"/>
      <c r="D1348" s="64"/>
      <c r="E1348" s="64"/>
      <c r="F1348" s="64"/>
      <c r="G1348" s="64"/>
      <c r="H1348" s="64"/>
      <c r="I1348" s="64"/>
      <c r="J1348" s="64"/>
    </row>
    <row r="1349" spans="1:10" ht="15" x14ac:dyDescent="0.2">
      <c r="A1349" s="64"/>
      <c r="B1349" s="64"/>
      <c r="C1349" s="64"/>
      <c r="D1349" s="64"/>
      <c r="E1349" s="64"/>
      <c r="F1349" s="64"/>
      <c r="G1349" s="64"/>
      <c r="H1349" s="64"/>
      <c r="I1349" s="64"/>
      <c r="J1349" s="64"/>
    </row>
    <row r="1350" spans="1:10" ht="15" x14ac:dyDescent="0.2">
      <c r="A1350" s="64"/>
      <c r="B1350" s="64"/>
      <c r="C1350" s="64"/>
      <c r="D1350" s="64"/>
      <c r="E1350" s="64"/>
      <c r="F1350" s="64"/>
      <c r="G1350" s="64"/>
      <c r="H1350" s="64"/>
      <c r="I1350" s="64"/>
      <c r="J1350" s="64"/>
    </row>
    <row r="1351" spans="1:10" ht="15" x14ac:dyDescent="0.2">
      <c r="A1351" s="64"/>
      <c r="B1351" s="64"/>
      <c r="C1351" s="64"/>
      <c r="D1351" s="64"/>
      <c r="E1351" s="64"/>
      <c r="F1351" s="64"/>
      <c r="G1351" s="64"/>
      <c r="H1351" s="64"/>
      <c r="I1351" s="64"/>
      <c r="J1351" s="64"/>
    </row>
    <row r="1352" spans="1:10" ht="15" x14ac:dyDescent="0.2">
      <c r="A1352" s="64"/>
      <c r="B1352" s="64"/>
      <c r="C1352" s="64"/>
      <c r="D1352" s="64"/>
      <c r="E1352" s="64"/>
      <c r="F1352" s="64"/>
      <c r="G1352" s="64"/>
      <c r="H1352" s="64"/>
      <c r="I1352" s="64"/>
      <c r="J1352" s="64"/>
    </row>
    <row r="1353" spans="1:10" ht="15" x14ac:dyDescent="0.2">
      <c r="A1353" s="64"/>
      <c r="B1353" s="64"/>
      <c r="C1353" s="64"/>
      <c r="D1353" s="64"/>
      <c r="E1353" s="64"/>
      <c r="F1353" s="64"/>
      <c r="G1353" s="64"/>
      <c r="H1353" s="64"/>
      <c r="I1353" s="64"/>
      <c r="J1353" s="64"/>
    </row>
    <row r="1354" spans="1:10" ht="15" x14ac:dyDescent="0.2">
      <c r="A1354" s="64"/>
      <c r="B1354" s="64"/>
      <c r="C1354" s="64"/>
      <c r="D1354" s="64"/>
      <c r="E1354" s="64"/>
      <c r="F1354" s="64"/>
      <c r="G1354" s="64"/>
      <c r="H1354" s="64"/>
      <c r="I1354" s="64"/>
      <c r="J1354" s="64"/>
    </row>
    <row r="1355" spans="1:10" ht="15" x14ac:dyDescent="0.2">
      <c r="A1355" s="64"/>
      <c r="B1355" s="64"/>
      <c r="C1355" s="64"/>
      <c r="D1355" s="64"/>
      <c r="E1355" s="64"/>
      <c r="F1355" s="64"/>
      <c r="G1355" s="64"/>
      <c r="H1355" s="64"/>
      <c r="I1355" s="64"/>
      <c r="J1355" s="64"/>
    </row>
    <row r="1356" spans="1:10" ht="15" x14ac:dyDescent="0.2">
      <c r="A1356" s="64"/>
      <c r="B1356" s="64"/>
      <c r="C1356" s="64"/>
      <c r="D1356" s="64"/>
      <c r="E1356" s="64"/>
      <c r="F1356" s="64"/>
      <c r="G1356" s="64"/>
      <c r="H1356" s="64"/>
      <c r="I1356" s="64"/>
      <c r="J1356" s="64"/>
    </row>
    <row r="1357" spans="1:10" ht="15" x14ac:dyDescent="0.2">
      <c r="A1357" s="64"/>
      <c r="B1357" s="64"/>
      <c r="C1357" s="64"/>
      <c r="D1357" s="64"/>
      <c r="E1357" s="64"/>
      <c r="F1357" s="64"/>
      <c r="G1357" s="64"/>
      <c r="H1357" s="64"/>
      <c r="I1357" s="64"/>
      <c r="J1357" s="64"/>
    </row>
    <row r="1358" spans="1:10" ht="15" x14ac:dyDescent="0.2">
      <c r="A1358" s="64"/>
      <c r="B1358" s="64"/>
      <c r="C1358" s="64"/>
      <c r="D1358" s="64"/>
      <c r="E1358" s="64"/>
      <c r="F1358" s="64"/>
      <c r="G1358" s="64"/>
      <c r="H1358" s="64"/>
      <c r="I1358" s="64"/>
      <c r="J1358" s="64"/>
    </row>
    <row r="1359" spans="1:10" ht="15" x14ac:dyDescent="0.2">
      <c r="A1359" s="64"/>
      <c r="B1359" s="64"/>
      <c r="C1359" s="64"/>
      <c r="D1359" s="64"/>
      <c r="E1359" s="64"/>
      <c r="F1359" s="64"/>
      <c r="G1359" s="64"/>
      <c r="H1359" s="64"/>
      <c r="I1359" s="64"/>
      <c r="J1359" s="64"/>
    </row>
    <row r="1360" spans="1:10" ht="15" x14ac:dyDescent="0.2">
      <c r="A1360" s="64"/>
      <c r="B1360" s="64"/>
      <c r="C1360" s="64"/>
      <c r="D1360" s="64"/>
      <c r="E1360" s="64"/>
      <c r="F1360" s="64"/>
      <c r="G1360" s="64"/>
      <c r="H1360" s="64"/>
      <c r="I1360" s="64"/>
      <c r="J1360" s="64"/>
    </row>
    <row r="1361" spans="1:10" ht="15" x14ac:dyDescent="0.2">
      <c r="A1361" s="64"/>
      <c r="B1361" s="64"/>
      <c r="C1361" s="64"/>
      <c r="D1361" s="64"/>
      <c r="E1361" s="64"/>
      <c r="F1361" s="64"/>
      <c r="G1361" s="64"/>
      <c r="H1361" s="64"/>
      <c r="I1361" s="64"/>
      <c r="J1361" s="64"/>
    </row>
    <row r="1362" spans="1:10" ht="15" x14ac:dyDescent="0.2">
      <c r="A1362" s="64"/>
      <c r="B1362" s="64"/>
      <c r="C1362" s="64"/>
      <c r="D1362" s="64"/>
      <c r="E1362" s="64"/>
      <c r="F1362" s="64"/>
      <c r="G1362" s="64"/>
      <c r="H1362" s="64"/>
      <c r="I1362" s="64"/>
      <c r="J1362" s="64"/>
    </row>
    <row r="1363" spans="1:10" ht="15" x14ac:dyDescent="0.2">
      <c r="A1363" s="64"/>
      <c r="B1363" s="64"/>
      <c r="C1363" s="64"/>
      <c r="D1363" s="64"/>
      <c r="E1363" s="64"/>
      <c r="F1363" s="64"/>
      <c r="G1363" s="64"/>
      <c r="H1363" s="64"/>
      <c r="I1363" s="64"/>
      <c r="J1363" s="64"/>
    </row>
    <row r="1364" spans="1:10" ht="15" x14ac:dyDescent="0.2">
      <c r="A1364" s="64"/>
      <c r="B1364" s="64"/>
      <c r="C1364" s="64"/>
      <c r="D1364" s="64"/>
      <c r="E1364" s="64"/>
      <c r="F1364" s="64"/>
      <c r="G1364" s="64"/>
      <c r="H1364" s="64"/>
      <c r="I1364" s="64"/>
      <c r="J1364" s="64"/>
    </row>
    <row r="1365" spans="1:10" ht="15" x14ac:dyDescent="0.2">
      <c r="A1365" s="64"/>
      <c r="B1365" s="64"/>
      <c r="C1365" s="64"/>
      <c r="D1365" s="64"/>
      <c r="E1365" s="64"/>
      <c r="F1365" s="64"/>
      <c r="G1365" s="64"/>
      <c r="H1365" s="64"/>
      <c r="I1365" s="64"/>
      <c r="J1365" s="64"/>
    </row>
    <row r="1366" spans="1:10" ht="15" x14ac:dyDescent="0.2">
      <c r="A1366" s="64"/>
      <c r="B1366" s="64"/>
      <c r="C1366" s="64"/>
      <c r="D1366" s="64"/>
      <c r="E1366" s="64"/>
      <c r="F1366" s="64"/>
      <c r="G1366" s="64"/>
      <c r="H1366" s="64"/>
      <c r="I1366" s="64"/>
      <c r="J1366" s="64"/>
    </row>
    <row r="1367" spans="1:10" ht="15" x14ac:dyDescent="0.2">
      <c r="A1367" s="64"/>
      <c r="B1367" s="64"/>
      <c r="C1367" s="64"/>
      <c r="D1367" s="64"/>
      <c r="E1367" s="64"/>
      <c r="F1367" s="64"/>
      <c r="G1367" s="64"/>
      <c r="H1367" s="64"/>
      <c r="I1367" s="64"/>
      <c r="J1367" s="64"/>
    </row>
    <row r="1368" spans="1:10" ht="15" x14ac:dyDescent="0.2">
      <c r="A1368" s="64"/>
      <c r="B1368" s="64"/>
      <c r="C1368" s="64"/>
      <c r="D1368" s="64"/>
      <c r="E1368" s="64"/>
      <c r="F1368" s="64"/>
      <c r="G1368" s="64"/>
      <c r="H1368" s="64"/>
      <c r="I1368" s="64"/>
      <c r="J1368" s="64"/>
    </row>
    <row r="1369" spans="1:10" ht="15" x14ac:dyDescent="0.2">
      <c r="A1369" s="64"/>
      <c r="B1369" s="64"/>
      <c r="C1369" s="64"/>
      <c r="D1369" s="64"/>
      <c r="E1369" s="64"/>
      <c r="F1369" s="64"/>
      <c r="G1369" s="64"/>
      <c r="H1369" s="64"/>
      <c r="I1369" s="64"/>
      <c r="J1369" s="64"/>
    </row>
    <row r="1370" spans="1:10" ht="15" x14ac:dyDescent="0.2">
      <c r="A1370" s="64"/>
      <c r="B1370" s="64"/>
      <c r="C1370" s="64"/>
      <c r="D1370" s="64"/>
      <c r="E1370" s="64"/>
      <c r="F1370" s="64"/>
      <c r="G1370" s="64"/>
      <c r="H1370" s="64"/>
      <c r="I1370" s="64"/>
      <c r="J1370" s="64"/>
    </row>
    <row r="1371" spans="1:10" ht="15" x14ac:dyDescent="0.2">
      <c r="A1371" s="64"/>
      <c r="B1371" s="64"/>
      <c r="C1371" s="64"/>
      <c r="D1371" s="64"/>
      <c r="E1371" s="64"/>
      <c r="F1371" s="64"/>
      <c r="G1371" s="64"/>
      <c r="H1371" s="64"/>
      <c r="I1371" s="64"/>
      <c r="J1371" s="64"/>
    </row>
    <row r="1372" spans="1:10" ht="15" x14ac:dyDescent="0.2">
      <c r="A1372" s="64"/>
      <c r="B1372" s="64"/>
      <c r="C1372" s="64"/>
      <c r="D1372" s="64"/>
      <c r="E1372" s="64"/>
      <c r="F1372" s="64"/>
      <c r="G1372" s="64"/>
      <c r="H1372" s="64"/>
      <c r="I1372" s="64"/>
      <c r="J1372" s="64"/>
    </row>
    <row r="1373" spans="1:10" ht="15" x14ac:dyDescent="0.2">
      <c r="A1373" s="64"/>
      <c r="B1373" s="64"/>
      <c r="C1373" s="64"/>
      <c r="D1373" s="64"/>
      <c r="E1373" s="64"/>
      <c r="F1373" s="64"/>
      <c r="G1373" s="64"/>
      <c r="H1373" s="64"/>
      <c r="I1373" s="64"/>
      <c r="J1373" s="64"/>
    </row>
    <row r="1374" spans="1:10" ht="15" x14ac:dyDescent="0.2">
      <c r="A1374" s="64"/>
      <c r="B1374" s="64"/>
      <c r="C1374" s="64"/>
      <c r="D1374" s="64"/>
      <c r="E1374" s="64"/>
      <c r="F1374" s="64"/>
      <c r="G1374" s="64"/>
      <c r="H1374" s="64"/>
      <c r="I1374" s="64"/>
      <c r="J1374" s="64"/>
    </row>
    <row r="1375" spans="1:10" ht="15" x14ac:dyDescent="0.2">
      <c r="A1375" s="64"/>
      <c r="B1375" s="64"/>
      <c r="C1375" s="64"/>
      <c r="D1375" s="64"/>
      <c r="E1375" s="64"/>
      <c r="F1375" s="64"/>
      <c r="G1375" s="64"/>
      <c r="H1375" s="64"/>
      <c r="I1375" s="64"/>
      <c r="J1375" s="64"/>
    </row>
    <row r="1376" spans="1:10" ht="15" x14ac:dyDescent="0.2">
      <c r="A1376" s="64"/>
      <c r="B1376" s="64"/>
      <c r="C1376" s="64"/>
      <c r="D1376" s="64"/>
      <c r="E1376" s="64"/>
      <c r="F1376" s="64"/>
      <c r="G1376" s="64"/>
      <c r="H1376" s="64"/>
      <c r="I1376" s="64"/>
      <c r="J1376" s="64"/>
    </row>
    <row r="1377" spans="1:10" ht="15" x14ac:dyDescent="0.2">
      <c r="A1377" s="64"/>
      <c r="B1377" s="64"/>
      <c r="C1377" s="64"/>
      <c r="D1377" s="64"/>
      <c r="E1377" s="64"/>
      <c r="F1377" s="64"/>
      <c r="G1377" s="64"/>
      <c r="H1377" s="64"/>
      <c r="I1377" s="64"/>
      <c r="J1377" s="64"/>
    </row>
    <row r="1378" spans="1:10" ht="15" x14ac:dyDescent="0.2">
      <c r="A1378" s="64"/>
      <c r="B1378" s="64"/>
      <c r="C1378" s="64"/>
      <c r="D1378" s="64"/>
      <c r="E1378" s="64"/>
      <c r="F1378" s="64"/>
      <c r="G1378" s="64"/>
      <c r="H1378" s="64"/>
      <c r="I1378" s="64"/>
      <c r="J1378" s="64"/>
    </row>
    <row r="1379" spans="1:10" ht="15" x14ac:dyDescent="0.2">
      <c r="A1379" s="64"/>
      <c r="B1379" s="64"/>
      <c r="C1379" s="64"/>
      <c r="D1379" s="64"/>
      <c r="E1379" s="64"/>
      <c r="F1379" s="64"/>
      <c r="G1379" s="64"/>
      <c r="H1379" s="64"/>
      <c r="I1379" s="64"/>
      <c r="J1379" s="64"/>
    </row>
    <row r="1380" spans="1:10" ht="15" x14ac:dyDescent="0.2">
      <c r="A1380" s="64"/>
      <c r="B1380" s="64"/>
      <c r="C1380" s="64"/>
      <c r="D1380" s="64"/>
      <c r="E1380" s="64"/>
      <c r="F1380" s="64"/>
      <c r="G1380" s="64"/>
      <c r="H1380" s="64"/>
      <c r="I1380" s="64"/>
      <c r="J1380" s="64"/>
    </row>
    <row r="1381" spans="1:10" ht="15" x14ac:dyDescent="0.2">
      <c r="A1381" s="64"/>
      <c r="B1381" s="64"/>
      <c r="C1381" s="64"/>
      <c r="D1381" s="64"/>
      <c r="E1381" s="64"/>
      <c r="F1381" s="64"/>
      <c r="G1381" s="64"/>
      <c r="H1381" s="64"/>
      <c r="I1381" s="64"/>
      <c r="J1381" s="64"/>
    </row>
    <row r="1382" spans="1:10" ht="15" x14ac:dyDescent="0.2">
      <c r="A1382" s="64"/>
      <c r="B1382" s="64"/>
      <c r="C1382" s="64"/>
      <c r="D1382" s="64"/>
      <c r="E1382" s="64"/>
      <c r="F1382" s="64"/>
      <c r="G1382" s="64"/>
      <c r="H1382" s="64"/>
      <c r="I1382" s="64"/>
      <c r="J1382" s="64"/>
    </row>
    <row r="1383" spans="1:10" ht="15" x14ac:dyDescent="0.2">
      <c r="A1383" s="64"/>
      <c r="B1383" s="64"/>
      <c r="C1383" s="64"/>
      <c r="D1383" s="64"/>
      <c r="E1383" s="64"/>
      <c r="F1383" s="64"/>
      <c r="G1383" s="64"/>
      <c r="H1383" s="64"/>
      <c r="I1383" s="64"/>
      <c r="J1383" s="64"/>
    </row>
    <row r="1384" spans="1:10" ht="15" x14ac:dyDescent="0.2">
      <c r="A1384" s="64"/>
      <c r="B1384" s="64"/>
      <c r="C1384" s="64"/>
      <c r="D1384" s="64"/>
      <c r="E1384" s="64"/>
      <c r="F1384" s="64"/>
      <c r="G1384" s="64"/>
      <c r="H1384" s="64"/>
      <c r="I1384" s="64"/>
      <c r="J1384" s="64"/>
    </row>
    <row r="1385" spans="1:10" ht="15" x14ac:dyDescent="0.2">
      <c r="A1385" s="64"/>
      <c r="B1385" s="64"/>
      <c r="C1385" s="64"/>
      <c r="D1385" s="64"/>
      <c r="E1385" s="64"/>
      <c r="F1385" s="64"/>
      <c r="G1385" s="64"/>
      <c r="H1385" s="64"/>
      <c r="I1385" s="64"/>
      <c r="J1385" s="64"/>
    </row>
    <row r="1386" spans="1:10" ht="15" x14ac:dyDescent="0.2">
      <c r="A1386" s="64"/>
      <c r="B1386" s="64"/>
      <c r="C1386" s="64"/>
      <c r="D1386" s="64"/>
      <c r="E1386" s="64"/>
      <c r="F1386" s="64"/>
      <c r="G1386" s="64"/>
      <c r="H1386" s="64"/>
      <c r="I1386" s="64"/>
      <c r="J1386" s="64"/>
    </row>
    <row r="1387" spans="1:10" ht="15" x14ac:dyDescent="0.2">
      <c r="A1387" s="64"/>
      <c r="B1387" s="64"/>
      <c r="C1387" s="64"/>
      <c r="D1387" s="64"/>
      <c r="E1387" s="64"/>
      <c r="F1387" s="64"/>
      <c r="G1387" s="64"/>
      <c r="H1387" s="64"/>
      <c r="I1387" s="64"/>
      <c r="J1387" s="64"/>
    </row>
    <row r="1388" spans="1:10" ht="15" x14ac:dyDescent="0.2">
      <c r="A1388" s="64"/>
      <c r="B1388" s="64"/>
      <c r="C1388" s="64"/>
      <c r="D1388" s="64"/>
      <c r="E1388" s="64"/>
      <c r="F1388" s="64"/>
      <c r="G1388" s="64"/>
      <c r="H1388" s="64"/>
      <c r="I1388" s="64"/>
      <c r="J1388" s="64"/>
    </row>
    <row r="1389" spans="1:10" ht="15" x14ac:dyDescent="0.2">
      <c r="A1389" s="64"/>
      <c r="B1389" s="64"/>
      <c r="C1389" s="64"/>
      <c r="D1389" s="64"/>
      <c r="E1389" s="64"/>
      <c r="F1389" s="64"/>
      <c r="G1389" s="64"/>
      <c r="H1389" s="64"/>
      <c r="I1389" s="64"/>
      <c r="J1389" s="64"/>
    </row>
    <row r="1390" spans="1:10" ht="15" x14ac:dyDescent="0.2">
      <c r="A1390" s="64"/>
      <c r="B1390" s="64"/>
      <c r="C1390" s="64"/>
      <c r="D1390" s="64"/>
      <c r="E1390" s="64"/>
      <c r="F1390" s="64"/>
      <c r="G1390" s="64"/>
      <c r="H1390" s="64"/>
      <c r="I1390" s="64"/>
      <c r="J1390" s="64"/>
    </row>
    <row r="1391" spans="1:10" ht="15" x14ac:dyDescent="0.2">
      <c r="A1391" s="64"/>
      <c r="B1391" s="64"/>
      <c r="C1391" s="64"/>
      <c r="D1391" s="64"/>
      <c r="E1391" s="64"/>
      <c r="F1391" s="64"/>
      <c r="G1391" s="64"/>
      <c r="H1391" s="64"/>
      <c r="I1391" s="64"/>
      <c r="J1391" s="64"/>
    </row>
    <row r="1392" spans="1:10" ht="15" x14ac:dyDescent="0.2">
      <c r="A1392" s="64"/>
      <c r="B1392" s="64"/>
      <c r="C1392" s="64"/>
      <c r="D1392" s="64"/>
      <c r="E1392" s="64"/>
      <c r="F1392" s="64"/>
      <c r="G1392" s="64"/>
      <c r="H1392" s="64"/>
      <c r="I1392" s="64"/>
      <c r="J1392" s="64"/>
    </row>
    <row r="1393" spans="1:10" ht="15" x14ac:dyDescent="0.2">
      <c r="A1393" s="64"/>
      <c r="B1393" s="64"/>
      <c r="C1393" s="64"/>
      <c r="D1393" s="64"/>
      <c r="E1393" s="64"/>
      <c r="F1393" s="64"/>
      <c r="G1393" s="64"/>
      <c r="H1393" s="64"/>
      <c r="I1393" s="64"/>
      <c r="J1393" s="64"/>
    </row>
    <row r="1394" spans="1:10" ht="15" x14ac:dyDescent="0.2">
      <c r="A1394" s="64"/>
      <c r="B1394" s="64"/>
      <c r="C1394" s="64"/>
      <c r="D1394" s="64"/>
      <c r="E1394" s="64"/>
      <c r="F1394" s="64"/>
      <c r="G1394" s="64"/>
      <c r="H1394" s="64"/>
      <c r="I1394" s="64"/>
      <c r="J1394" s="64"/>
    </row>
    <row r="1395" spans="1:10" ht="15" x14ac:dyDescent="0.2">
      <c r="A1395" s="64"/>
      <c r="B1395" s="64"/>
      <c r="C1395" s="64"/>
      <c r="D1395" s="64"/>
      <c r="E1395" s="64"/>
      <c r="F1395" s="64"/>
      <c r="G1395" s="64"/>
      <c r="H1395" s="64"/>
      <c r="I1395" s="64"/>
      <c r="J1395" s="64"/>
    </row>
    <row r="1396" spans="1:10" ht="15" x14ac:dyDescent="0.2">
      <c r="A1396" s="64"/>
      <c r="B1396" s="64"/>
      <c r="C1396" s="64"/>
      <c r="D1396" s="64"/>
      <c r="E1396" s="64"/>
      <c r="F1396" s="64"/>
      <c r="G1396" s="64"/>
      <c r="H1396" s="64"/>
      <c r="I1396" s="64"/>
      <c r="J1396" s="64"/>
    </row>
    <row r="1397" spans="1:10" ht="15" x14ac:dyDescent="0.2">
      <c r="A1397" s="64"/>
      <c r="B1397" s="64"/>
      <c r="C1397" s="64"/>
      <c r="D1397" s="64"/>
      <c r="E1397" s="64"/>
      <c r="F1397" s="64"/>
      <c r="G1397" s="64"/>
      <c r="H1397" s="64"/>
      <c r="I1397" s="64"/>
      <c r="J1397" s="64"/>
    </row>
    <row r="1398" spans="1:10" ht="15" x14ac:dyDescent="0.2">
      <c r="A1398" s="64"/>
      <c r="B1398" s="64"/>
      <c r="C1398" s="64"/>
      <c r="D1398" s="64"/>
      <c r="E1398" s="64"/>
      <c r="F1398" s="64"/>
      <c r="G1398" s="64"/>
      <c r="H1398" s="64"/>
      <c r="I1398" s="64"/>
      <c r="J1398" s="64"/>
    </row>
    <row r="1399" spans="1:10" ht="15" x14ac:dyDescent="0.2">
      <c r="A1399" s="64"/>
      <c r="B1399" s="64"/>
      <c r="C1399" s="64"/>
      <c r="D1399" s="64"/>
      <c r="E1399" s="64"/>
      <c r="F1399" s="64"/>
      <c r="G1399" s="64"/>
      <c r="H1399" s="64"/>
      <c r="I1399" s="64"/>
      <c r="J1399" s="64"/>
    </row>
    <row r="1400" spans="1:10" ht="15" x14ac:dyDescent="0.2">
      <c r="A1400" s="64"/>
      <c r="B1400" s="64"/>
      <c r="C1400" s="64"/>
      <c r="D1400" s="64"/>
      <c r="E1400" s="64"/>
      <c r="F1400" s="64"/>
      <c r="G1400" s="64"/>
      <c r="H1400" s="64"/>
      <c r="I1400" s="64"/>
      <c r="J1400" s="64"/>
    </row>
    <row r="1401" spans="1:10" ht="15" x14ac:dyDescent="0.2">
      <c r="A1401" s="64"/>
      <c r="B1401" s="64"/>
      <c r="C1401" s="64"/>
      <c r="D1401" s="64"/>
      <c r="E1401" s="64"/>
      <c r="F1401" s="64"/>
      <c r="G1401" s="64"/>
      <c r="H1401" s="64"/>
      <c r="I1401" s="64"/>
      <c r="J1401" s="64"/>
    </row>
    <row r="1402" spans="1:10" ht="15" x14ac:dyDescent="0.2">
      <c r="A1402" s="64"/>
      <c r="B1402" s="64"/>
      <c r="C1402" s="64"/>
      <c r="D1402" s="64"/>
      <c r="E1402" s="64"/>
      <c r="F1402" s="64"/>
      <c r="G1402" s="64"/>
      <c r="H1402" s="64"/>
      <c r="I1402" s="64"/>
      <c r="J1402" s="64"/>
    </row>
    <row r="1403" spans="1:10" ht="15" x14ac:dyDescent="0.2">
      <c r="A1403" s="64"/>
      <c r="B1403" s="64"/>
      <c r="C1403" s="64"/>
      <c r="D1403" s="64"/>
      <c r="E1403" s="64"/>
      <c r="F1403" s="64"/>
      <c r="G1403" s="64"/>
      <c r="H1403" s="64"/>
      <c r="I1403" s="64"/>
      <c r="J1403" s="64"/>
    </row>
    <row r="1404" spans="1:10" ht="15" x14ac:dyDescent="0.2">
      <c r="A1404" s="64"/>
      <c r="B1404" s="64"/>
      <c r="C1404" s="64"/>
      <c r="D1404" s="64"/>
      <c r="E1404" s="64"/>
      <c r="F1404" s="64"/>
      <c r="G1404" s="64"/>
      <c r="H1404" s="64"/>
      <c r="I1404" s="64"/>
      <c r="J1404" s="64"/>
    </row>
    <row r="1405" spans="1:10" ht="15" x14ac:dyDescent="0.2">
      <c r="A1405" s="64"/>
      <c r="B1405" s="64"/>
      <c r="C1405" s="64"/>
      <c r="D1405" s="64"/>
      <c r="E1405" s="64"/>
      <c r="F1405" s="64"/>
      <c r="G1405" s="64"/>
      <c r="H1405" s="64"/>
      <c r="I1405" s="64"/>
      <c r="J1405" s="64"/>
    </row>
    <row r="1406" spans="1:10" ht="15" x14ac:dyDescent="0.2">
      <c r="A1406" s="64"/>
      <c r="B1406" s="64"/>
      <c r="C1406" s="64"/>
      <c r="D1406" s="64"/>
      <c r="E1406" s="64"/>
      <c r="F1406" s="64"/>
      <c r="G1406" s="64"/>
      <c r="H1406" s="64"/>
      <c r="I1406" s="64"/>
      <c r="J1406" s="64"/>
    </row>
    <row r="1407" spans="1:10" ht="15" x14ac:dyDescent="0.2">
      <c r="A1407" s="64"/>
      <c r="B1407" s="64"/>
      <c r="C1407" s="64"/>
      <c r="D1407" s="64"/>
      <c r="E1407" s="64"/>
      <c r="F1407" s="64"/>
      <c r="G1407" s="64"/>
      <c r="H1407" s="64"/>
      <c r="I1407" s="64"/>
      <c r="J1407" s="64"/>
    </row>
    <row r="1408" spans="1:10" ht="15" x14ac:dyDescent="0.2">
      <c r="A1408" s="64"/>
      <c r="B1408" s="64"/>
      <c r="C1408" s="64"/>
      <c r="D1408" s="64"/>
      <c r="E1408" s="64"/>
      <c r="F1408" s="64"/>
      <c r="G1408" s="64"/>
      <c r="H1408" s="64"/>
      <c r="I1408" s="64"/>
      <c r="J1408" s="64"/>
    </row>
    <row r="1409" spans="1:10" ht="15" x14ac:dyDescent="0.2">
      <c r="A1409" s="64"/>
      <c r="B1409" s="64"/>
      <c r="C1409" s="64"/>
      <c r="D1409" s="64"/>
      <c r="E1409" s="64"/>
      <c r="F1409" s="64"/>
      <c r="G1409" s="64"/>
      <c r="H1409" s="64"/>
      <c r="I1409" s="64"/>
      <c r="J1409" s="64"/>
    </row>
    <row r="1410" spans="1:10" ht="15" x14ac:dyDescent="0.2">
      <c r="A1410" s="64"/>
      <c r="B1410" s="64"/>
      <c r="C1410" s="64"/>
      <c r="D1410" s="64"/>
      <c r="E1410" s="64"/>
      <c r="F1410" s="64"/>
      <c r="G1410" s="64"/>
      <c r="H1410" s="64"/>
      <c r="I1410" s="64"/>
      <c r="J1410" s="64"/>
    </row>
    <row r="1411" spans="1:10" ht="15" x14ac:dyDescent="0.2">
      <c r="A1411" s="64"/>
      <c r="B1411" s="64"/>
      <c r="C1411" s="64"/>
      <c r="D1411" s="64"/>
      <c r="E1411" s="64"/>
      <c r="F1411" s="64"/>
      <c r="G1411" s="64"/>
      <c r="H1411" s="64"/>
      <c r="I1411" s="64"/>
      <c r="J1411" s="64"/>
    </row>
    <row r="1412" spans="1:10" ht="15" x14ac:dyDescent="0.2">
      <c r="A1412" s="64"/>
      <c r="B1412" s="64"/>
      <c r="C1412" s="64"/>
      <c r="D1412" s="64"/>
      <c r="E1412" s="64"/>
      <c r="F1412" s="64"/>
      <c r="G1412" s="64"/>
      <c r="H1412" s="64"/>
      <c r="I1412" s="64"/>
      <c r="J1412" s="64"/>
    </row>
    <row r="1413" spans="1:10" ht="15" x14ac:dyDescent="0.2">
      <c r="A1413" s="64"/>
      <c r="B1413" s="64"/>
      <c r="C1413" s="64"/>
      <c r="D1413" s="64"/>
      <c r="E1413" s="64"/>
      <c r="F1413" s="64"/>
      <c r="G1413" s="64"/>
      <c r="H1413" s="64"/>
      <c r="I1413" s="64"/>
      <c r="J1413" s="64"/>
    </row>
    <row r="1414" spans="1:10" ht="15" x14ac:dyDescent="0.2">
      <c r="A1414" s="64"/>
      <c r="B1414" s="64"/>
      <c r="C1414" s="64"/>
      <c r="D1414" s="64"/>
      <c r="E1414" s="64"/>
      <c r="F1414" s="64"/>
      <c r="G1414" s="64"/>
      <c r="H1414" s="64"/>
      <c r="I1414" s="64"/>
      <c r="J1414" s="64"/>
    </row>
    <row r="1415" spans="1:10" ht="15" x14ac:dyDescent="0.2">
      <c r="A1415" s="64"/>
      <c r="B1415" s="64"/>
      <c r="C1415" s="64"/>
      <c r="D1415" s="64"/>
      <c r="E1415" s="64"/>
      <c r="F1415" s="64"/>
      <c r="G1415" s="64"/>
      <c r="H1415" s="64"/>
      <c r="I1415" s="64"/>
      <c r="J1415" s="64"/>
    </row>
    <row r="1416" spans="1:10" ht="15" x14ac:dyDescent="0.2">
      <c r="A1416" s="64"/>
      <c r="B1416" s="64"/>
      <c r="C1416" s="64"/>
      <c r="D1416" s="64"/>
      <c r="E1416" s="64"/>
      <c r="F1416" s="64"/>
      <c r="G1416" s="64"/>
      <c r="H1416" s="64"/>
      <c r="I1416" s="64"/>
      <c r="J1416" s="64"/>
    </row>
    <row r="1417" spans="1:10" ht="15" x14ac:dyDescent="0.2">
      <c r="A1417" s="64"/>
      <c r="B1417" s="64"/>
      <c r="C1417" s="64"/>
      <c r="D1417" s="64"/>
      <c r="E1417" s="64"/>
      <c r="F1417" s="64"/>
      <c r="G1417" s="64"/>
      <c r="H1417" s="64"/>
      <c r="I1417" s="64"/>
      <c r="J1417" s="64"/>
    </row>
    <row r="1418" spans="1:10" ht="15" x14ac:dyDescent="0.2">
      <c r="A1418" s="64"/>
      <c r="B1418" s="64"/>
      <c r="C1418" s="64"/>
      <c r="D1418" s="64"/>
      <c r="E1418" s="64"/>
      <c r="F1418" s="64"/>
      <c r="G1418" s="64"/>
      <c r="H1418" s="64"/>
      <c r="I1418" s="64"/>
      <c r="J1418" s="64"/>
    </row>
    <row r="1419" spans="1:10" ht="15" x14ac:dyDescent="0.2">
      <c r="A1419" s="64"/>
      <c r="B1419" s="64"/>
      <c r="C1419" s="64"/>
      <c r="D1419" s="64"/>
      <c r="E1419" s="64"/>
      <c r="F1419" s="64"/>
      <c r="G1419" s="64"/>
      <c r="H1419" s="64"/>
      <c r="I1419" s="64"/>
      <c r="J1419" s="64"/>
    </row>
    <row r="1420" spans="1:10" ht="15" x14ac:dyDescent="0.2">
      <c r="A1420" s="64"/>
      <c r="B1420" s="64"/>
      <c r="C1420" s="64"/>
      <c r="D1420" s="64"/>
      <c r="E1420" s="64"/>
      <c r="F1420" s="64"/>
      <c r="G1420" s="64"/>
      <c r="H1420" s="64"/>
      <c r="I1420" s="64"/>
      <c r="J1420" s="64"/>
    </row>
    <row r="1421" spans="1:10" ht="15" x14ac:dyDescent="0.2">
      <c r="A1421" s="64"/>
      <c r="B1421" s="64"/>
      <c r="C1421" s="64"/>
      <c r="D1421" s="64"/>
      <c r="E1421" s="64"/>
      <c r="F1421" s="64"/>
      <c r="G1421" s="64"/>
      <c r="H1421" s="64"/>
      <c r="I1421" s="64"/>
      <c r="J1421" s="64"/>
    </row>
    <row r="1422" spans="1:10" ht="15" x14ac:dyDescent="0.2">
      <c r="A1422" s="64"/>
      <c r="B1422" s="64"/>
      <c r="C1422" s="64"/>
      <c r="D1422" s="64"/>
      <c r="E1422" s="64"/>
      <c r="F1422" s="64"/>
      <c r="G1422" s="64"/>
      <c r="H1422" s="64"/>
      <c r="I1422" s="64"/>
      <c r="J1422" s="64"/>
    </row>
    <row r="1423" spans="1:10" ht="15" x14ac:dyDescent="0.2">
      <c r="A1423" s="64"/>
      <c r="B1423" s="64"/>
      <c r="C1423" s="64"/>
      <c r="D1423" s="64"/>
      <c r="E1423" s="64"/>
      <c r="F1423" s="64"/>
      <c r="G1423" s="64"/>
      <c r="H1423" s="64"/>
      <c r="I1423" s="64"/>
      <c r="J1423" s="64"/>
    </row>
    <row r="1424" spans="1:10" ht="15" x14ac:dyDescent="0.2">
      <c r="A1424" s="64"/>
      <c r="B1424" s="64"/>
      <c r="C1424" s="64"/>
      <c r="D1424" s="64"/>
      <c r="E1424" s="64"/>
      <c r="F1424" s="64"/>
      <c r="G1424" s="64"/>
      <c r="H1424" s="64"/>
      <c r="I1424" s="64"/>
      <c r="J1424" s="64"/>
    </row>
    <row r="1425" spans="1:10" ht="15" x14ac:dyDescent="0.2">
      <c r="A1425" s="64"/>
      <c r="B1425" s="64"/>
      <c r="C1425" s="64"/>
      <c r="D1425" s="64"/>
      <c r="E1425" s="64"/>
      <c r="F1425" s="64"/>
      <c r="G1425" s="64"/>
      <c r="H1425" s="64"/>
      <c r="I1425" s="64"/>
      <c r="J1425" s="64"/>
    </row>
    <row r="1426" spans="1:10" ht="15" x14ac:dyDescent="0.2">
      <c r="A1426" s="64"/>
      <c r="B1426" s="64"/>
      <c r="C1426" s="64"/>
      <c r="D1426" s="64"/>
      <c r="E1426" s="64"/>
      <c r="F1426" s="64"/>
      <c r="G1426" s="64"/>
      <c r="H1426" s="64"/>
      <c r="I1426" s="64"/>
      <c r="J1426" s="64"/>
    </row>
    <row r="1427" spans="1:10" ht="15" x14ac:dyDescent="0.2">
      <c r="A1427" s="64"/>
      <c r="B1427" s="64"/>
      <c r="C1427" s="64"/>
      <c r="D1427" s="64"/>
      <c r="E1427" s="64"/>
      <c r="F1427" s="64"/>
      <c r="G1427" s="64"/>
      <c r="H1427" s="64"/>
      <c r="I1427" s="64"/>
      <c r="J1427" s="64"/>
    </row>
    <row r="1428" spans="1:10" ht="15" x14ac:dyDescent="0.2">
      <c r="A1428" s="64"/>
      <c r="B1428" s="64"/>
      <c r="C1428" s="64"/>
      <c r="D1428" s="64"/>
      <c r="E1428" s="64"/>
      <c r="F1428" s="64"/>
      <c r="G1428" s="64"/>
      <c r="H1428" s="64"/>
      <c r="I1428" s="64"/>
      <c r="J1428" s="64"/>
    </row>
    <row r="1429" spans="1:10" ht="15" x14ac:dyDescent="0.2">
      <c r="A1429" s="64"/>
      <c r="B1429" s="64"/>
      <c r="C1429" s="64"/>
      <c r="D1429" s="64"/>
      <c r="E1429" s="64"/>
      <c r="F1429" s="64"/>
      <c r="G1429" s="64"/>
      <c r="H1429" s="64"/>
      <c r="I1429" s="64"/>
      <c r="J1429" s="64"/>
    </row>
    <row r="1430" spans="1:10" ht="15" x14ac:dyDescent="0.2">
      <c r="A1430" s="64"/>
      <c r="B1430" s="64"/>
      <c r="C1430" s="64"/>
      <c r="D1430" s="64"/>
      <c r="E1430" s="64"/>
      <c r="F1430" s="64"/>
      <c r="G1430" s="64"/>
      <c r="H1430" s="64"/>
      <c r="I1430" s="64"/>
      <c r="J1430" s="64"/>
    </row>
    <row r="1431" spans="1:10" ht="15" x14ac:dyDescent="0.2">
      <c r="A1431" s="64"/>
      <c r="B1431" s="64"/>
      <c r="C1431" s="64"/>
      <c r="D1431" s="64"/>
      <c r="E1431" s="64"/>
      <c r="F1431" s="64"/>
      <c r="G1431" s="64"/>
      <c r="H1431" s="64"/>
      <c r="I1431" s="64"/>
      <c r="J1431" s="64"/>
    </row>
    <row r="1432" spans="1:10" ht="15" x14ac:dyDescent="0.2">
      <c r="A1432" s="64"/>
      <c r="B1432" s="64"/>
      <c r="C1432" s="64"/>
      <c r="D1432" s="64"/>
      <c r="E1432" s="64"/>
      <c r="F1432" s="64"/>
      <c r="G1432" s="64"/>
      <c r="H1432" s="64"/>
      <c r="I1432" s="64"/>
      <c r="J1432" s="64"/>
    </row>
    <row r="1433" spans="1:10" ht="15" x14ac:dyDescent="0.2">
      <c r="A1433" s="64"/>
      <c r="B1433" s="64"/>
      <c r="C1433" s="64"/>
      <c r="D1433" s="64"/>
      <c r="E1433" s="64"/>
      <c r="F1433" s="64"/>
      <c r="G1433" s="64"/>
      <c r="H1433" s="64"/>
      <c r="I1433" s="64"/>
      <c r="J1433" s="64"/>
    </row>
    <row r="1434" spans="1:10" ht="15" x14ac:dyDescent="0.2">
      <c r="A1434" s="64"/>
      <c r="B1434" s="64"/>
      <c r="C1434" s="64"/>
      <c r="D1434" s="64"/>
      <c r="E1434" s="64"/>
      <c r="F1434" s="64"/>
      <c r="G1434" s="64"/>
      <c r="H1434" s="64"/>
      <c r="I1434" s="64"/>
      <c r="J1434" s="64"/>
    </row>
    <row r="1435" spans="1:10" ht="15" x14ac:dyDescent="0.2">
      <c r="A1435" s="64"/>
      <c r="B1435" s="64"/>
      <c r="C1435" s="64"/>
      <c r="D1435" s="64"/>
      <c r="E1435" s="64"/>
      <c r="F1435" s="64"/>
      <c r="G1435" s="64"/>
      <c r="H1435" s="64"/>
      <c r="I1435" s="64"/>
      <c r="J1435" s="64"/>
    </row>
    <row r="1436" spans="1:10" ht="15" x14ac:dyDescent="0.2">
      <c r="A1436" s="64"/>
      <c r="B1436" s="64"/>
      <c r="C1436" s="64"/>
      <c r="D1436" s="64"/>
      <c r="E1436" s="64"/>
      <c r="F1436" s="64"/>
      <c r="G1436" s="64"/>
      <c r="H1436" s="64"/>
      <c r="I1436" s="64"/>
      <c r="J1436" s="64"/>
    </row>
    <row r="1437" spans="1:10" ht="15" x14ac:dyDescent="0.2">
      <c r="A1437" s="64"/>
      <c r="B1437" s="64"/>
      <c r="C1437" s="64"/>
      <c r="D1437" s="64"/>
      <c r="E1437" s="64"/>
      <c r="F1437" s="64"/>
      <c r="G1437" s="64"/>
      <c r="H1437" s="64"/>
      <c r="I1437" s="64"/>
      <c r="J1437" s="64"/>
    </row>
    <row r="1438" spans="1:10" ht="15" x14ac:dyDescent="0.2">
      <c r="A1438" s="64"/>
      <c r="B1438" s="64"/>
      <c r="C1438" s="64"/>
      <c r="D1438" s="64"/>
      <c r="E1438" s="64"/>
      <c r="F1438" s="64"/>
      <c r="G1438" s="64"/>
      <c r="H1438" s="64"/>
      <c r="I1438" s="64"/>
      <c r="J1438" s="64"/>
    </row>
    <row r="1439" spans="1:10" ht="15" x14ac:dyDescent="0.2">
      <c r="A1439" s="64"/>
      <c r="B1439" s="64"/>
      <c r="C1439" s="64"/>
      <c r="D1439" s="64"/>
      <c r="E1439" s="64"/>
      <c r="F1439" s="64"/>
      <c r="G1439" s="64"/>
      <c r="H1439" s="64"/>
      <c r="I1439" s="64"/>
      <c r="J1439" s="64"/>
    </row>
    <row r="1440" spans="1:10" ht="15" x14ac:dyDescent="0.2">
      <c r="A1440" s="64"/>
      <c r="B1440" s="64"/>
      <c r="C1440" s="64"/>
      <c r="D1440" s="64"/>
      <c r="E1440" s="64"/>
      <c r="F1440" s="64"/>
      <c r="G1440" s="64"/>
      <c r="H1440" s="64"/>
      <c r="I1440" s="64"/>
      <c r="J1440" s="64"/>
    </row>
    <row r="1441" spans="1:10" ht="15" x14ac:dyDescent="0.2">
      <c r="A1441" s="64"/>
      <c r="B1441" s="64"/>
      <c r="C1441" s="64"/>
      <c r="D1441" s="64"/>
      <c r="E1441" s="64"/>
      <c r="F1441" s="64"/>
      <c r="G1441" s="64"/>
      <c r="H1441" s="64"/>
      <c r="I1441" s="64"/>
      <c r="J1441" s="64"/>
    </row>
    <row r="1442" spans="1:10" ht="15" x14ac:dyDescent="0.2">
      <c r="A1442" s="64"/>
      <c r="B1442" s="64"/>
      <c r="C1442" s="64"/>
      <c r="D1442" s="64"/>
      <c r="E1442" s="64"/>
      <c r="F1442" s="64"/>
      <c r="G1442" s="64"/>
      <c r="H1442" s="64"/>
      <c r="I1442" s="64"/>
      <c r="J1442" s="64"/>
    </row>
    <row r="1443" spans="1:10" ht="15" x14ac:dyDescent="0.2">
      <c r="A1443" s="64"/>
      <c r="B1443" s="64"/>
      <c r="C1443" s="64"/>
      <c r="D1443" s="64"/>
      <c r="E1443" s="64"/>
      <c r="F1443" s="64"/>
      <c r="G1443" s="64"/>
      <c r="H1443" s="64"/>
      <c r="I1443" s="64"/>
      <c r="J1443" s="64"/>
    </row>
    <row r="1444" spans="1:10" ht="15" x14ac:dyDescent="0.2">
      <c r="A1444" s="64"/>
      <c r="B1444" s="64"/>
      <c r="C1444" s="64"/>
      <c r="D1444" s="64"/>
      <c r="E1444" s="64"/>
      <c r="F1444" s="64"/>
      <c r="G1444" s="64"/>
      <c r="H1444" s="64"/>
      <c r="I1444" s="64"/>
      <c r="J1444" s="64"/>
    </row>
    <row r="1445" spans="1:10" ht="15" x14ac:dyDescent="0.2">
      <c r="A1445" s="64"/>
      <c r="B1445" s="64"/>
      <c r="C1445" s="64"/>
      <c r="D1445" s="64"/>
      <c r="E1445" s="64"/>
      <c r="F1445" s="64"/>
      <c r="G1445" s="64"/>
      <c r="H1445" s="64"/>
      <c r="I1445" s="64"/>
      <c r="J1445" s="64"/>
    </row>
    <row r="1446" spans="1:10" ht="15" x14ac:dyDescent="0.2">
      <c r="A1446" s="64"/>
      <c r="B1446" s="64"/>
      <c r="C1446" s="64"/>
      <c r="D1446" s="64"/>
      <c r="E1446" s="64"/>
      <c r="F1446" s="64"/>
      <c r="G1446" s="64"/>
      <c r="H1446" s="64"/>
      <c r="I1446" s="64"/>
      <c r="J1446" s="64"/>
    </row>
    <row r="1447" spans="1:10" ht="15" x14ac:dyDescent="0.2">
      <c r="A1447" s="64"/>
      <c r="B1447" s="64"/>
      <c r="C1447" s="64"/>
      <c r="D1447" s="64"/>
      <c r="E1447" s="64"/>
      <c r="F1447" s="64"/>
      <c r="G1447" s="64"/>
      <c r="H1447" s="64"/>
      <c r="I1447" s="64"/>
      <c r="J1447" s="64"/>
    </row>
    <row r="1448" spans="1:10" ht="15" x14ac:dyDescent="0.2">
      <c r="A1448" s="64"/>
      <c r="B1448" s="64"/>
      <c r="C1448" s="64"/>
      <c r="D1448" s="64"/>
      <c r="E1448" s="64"/>
      <c r="F1448" s="64"/>
      <c r="G1448" s="64"/>
      <c r="H1448" s="64"/>
      <c r="I1448" s="64"/>
      <c r="J1448" s="64"/>
    </row>
    <row r="1449" spans="1:10" ht="15" x14ac:dyDescent="0.2">
      <c r="A1449" s="64"/>
      <c r="B1449" s="64"/>
      <c r="C1449" s="64"/>
      <c r="D1449" s="64"/>
      <c r="E1449" s="64"/>
      <c r="F1449" s="64"/>
      <c r="G1449" s="64"/>
      <c r="H1449" s="64"/>
      <c r="I1449" s="64"/>
      <c r="J1449" s="64"/>
    </row>
    <row r="1450" spans="1:10" ht="15" x14ac:dyDescent="0.2">
      <c r="A1450" s="64"/>
      <c r="B1450" s="64"/>
      <c r="C1450" s="64"/>
      <c r="D1450" s="64"/>
      <c r="E1450" s="64"/>
      <c r="F1450" s="64"/>
      <c r="G1450" s="64"/>
      <c r="H1450" s="64"/>
      <c r="I1450" s="64"/>
      <c r="J1450" s="64"/>
    </row>
    <row r="1451" spans="1:10" ht="15" x14ac:dyDescent="0.2">
      <c r="A1451" s="64"/>
      <c r="B1451" s="64"/>
      <c r="C1451" s="64"/>
      <c r="D1451" s="64"/>
      <c r="E1451" s="64"/>
      <c r="F1451" s="64"/>
      <c r="G1451" s="64"/>
      <c r="H1451" s="64"/>
      <c r="I1451" s="64"/>
      <c r="J1451" s="64"/>
    </row>
    <row r="1452" spans="1:10" ht="15" x14ac:dyDescent="0.2">
      <c r="A1452" s="64"/>
      <c r="B1452" s="64"/>
      <c r="C1452" s="64"/>
      <c r="D1452" s="64"/>
      <c r="E1452" s="64"/>
      <c r="F1452" s="64"/>
      <c r="G1452" s="64"/>
      <c r="H1452" s="64"/>
      <c r="I1452" s="64"/>
      <c r="J1452" s="64"/>
    </row>
    <row r="1453" spans="1:10" ht="15" x14ac:dyDescent="0.2">
      <c r="A1453" s="64"/>
      <c r="B1453" s="64"/>
      <c r="C1453" s="64"/>
      <c r="D1453" s="64"/>
      <c r="E1453" s="64"/>
      <c r="F1453" s="64"/>
      <c r="G1453" s="64"/>
      <c r="H1453" s="64"/>
      <c r="I1453" s="64"/>
      <c r="J1453" s="64"/>
    </row>
    <row r="1454" spans="1:10" ht="15" x14ac:dyDescent="0.2">
      <c r="A1454" s="64"/>
      <c r="B1454" s="64"/>
      <c r="C1454" s="64"/>
      <c r="D1454" s="64"/>
      <c r="E1454" s="64"/>
      <c r="F1454" s="64"/>
      <c r="G1454" s="64"/>
      <c r="H1454" s="64"/>
      <c r="I1454" s="64"/>
      <c r="J1454" s="64"/>
    </row>
    <row r="1455" spans="1:10" ht="15" x14ac:dyDescent="0.2">
      <c r="A1455" s="64"/>
      <c r="B1455" s="64"/>
      <c r="C1455" s="64"/>
      <c r="D1455" s="64"/>
      <c r="E1455" s="64"/>
      <c r="F1455" s="64"/>
      <c r="G1455" s="64"/>
      <c r="H1455" s="64"/>
      <c r="I1455" s="64"/>
      <c r="J1455" s="64"/>
    </row>
    <row r="1456" spans="1:10" ht="15" x14ac:dyDescent="0.2">
      <c r="A1456" s="64"/>
      <c r="B1456" s="64"/>
      <c r="C1456" s="64"/>
      <c r="D1456" s="64"/>
      <c r="E1456" s="64"/>
      <c r="F1456" s="64"/>
      <c r="G1456" s="64"/>
      <c r="H1456" s="64"/>
      <c r="I1456" s="64"/>
      <c r="J1456" s="64"/>
    </row>
    <row r="1457" spans="1:10" ht="15" x14ac:dyDescent="0.2">
      <c r="A1457" s="64"/>
      <c r="B1457" s="64"/>
      <c r="C1457" s="64"/>
      <c r="D1457" s="64"/>
      <c r="E1457" s="64"/>
      <c r="F1457" s="64"/>
      <c r="G1457" s="64"/>
      <c r="H1457" s="64"/>
      <c r="I1457" s="64"/>
      <c r="J1457" s="64"/>
    </row>
    <row r="1458" spans="1:10" ht="15" x14ac:dyDescent="0.2">
      <c r="A1458" s="64"/>
      <c r="B1458" s="64"/>
      <c r="C1458" s="64"/>
      <c r="D1458" s="64"/>
      <c r="E1458" s="64"/>
      <c r="F1458" s="64"/>
      <c r="G1458" s="64"/>
      <c r="H1458" s="64"/>
      <c r="I1458" s="64"/>
      <c r="J1458" s="64"/>
    </row>
    <row r="1459" spans="1:10" ht="15" x14ac:dyDescent="0.2">
      <c r="A1459" s="64"/>
      <c r="B1459" s="64"/>
      <c r="C1459" s="64"/>
      <c r="D1459" s="64"/>
      <c r="E1459" s="64"/>
      <c r="F1459" s="64"/>
      <c r="G1459" s="64"/>
      <c r="H1459" s="64"/>
      <c r="I1459" s="64"/>
      <c r="J1459" s="64"/>
    </row>
    <row r="1460" spans="1:10" ht="15" x14ac:dyDescent="0.2">
      <c r="A1460" s="64"/>
      <c r="B1460" s="64"/>
      <c r="C1460" s="64"/>
      <c r="D1460" s="64"/>
      <c r="E1460" s="64"/>
      <c r="F1460" s="64"/>
      <c r="G1460" s="64"/>
      <c r="H1460" s="64"/>
      <c r="I1460" s="64"/>
      <c r="J1460" s="64"/>
    </row>
    <row r="1461" spans="1:10" ht="15" x14ac:dyDescent="0.2">
      <c r="A1461" s="64"/>
      <c r="B1461" s="64"/>
      <c r="C1461" s="64"/>
      <c r="D1461" s="64"/>
      <c r="E1461" s="64"/>
      <c r="F1461" s="64"/>
      <c r="G1461" s="64"/>
      <c r="H1461" s="64"/>
      <c r="I1461" s="64"/>
      <c r="J1461" s="64"/>
    </row>
    <row r="1462" spans="1:10" ht="15" x14ac:dyDescent="0.2">
      <c r="A1462" s="64"/>
      <c r="B1462" s="64"/>
      <c r="C1462" s="64"/>
      <c r="D1462" s="64"/>
      <c r="E1462" s="64"/>
      <c r="F1462" s="64"/>
      <c r="G1462" s="64"/>
      <c r="H1462" s="64"/>
      <c r="I1462" s="64"/>
      <c r="J1462" s="64"/>
    </row>
    <row r="1463" spans="1:10" ht="15" x14ac:dyDescent="0.2">
      <c r="A1463" s="64"/>
      <c r="B1463" s="64"/>
      <c r="C1463" s="64"/>
      <c r="D1463" s="64"/>
      <c r="E1463" s="64"/>
      <c r="F1463" s="64"/>
      <c r="G1463" s="64"/>
      <c r="H1463" s="64"/>
      <c r="I1463" s="64"/>
      <c r="J1463" s="64"/>
    </row>
    <row r="1464" spans="1:10" ht="15" x14ac:dyDescent="0.2">
      <c r="A1464" s="64"/>
      <c r="B1464" s="64"/>
      <c r="C1464" s="64"/>
      <c r="D1464" s="64"/>
      <c r="E1464" s="64"/>
      <c r="F1464" s="64"/>
      <c r="G1464" s="64"/>
      <c r="H1464" s="64"/>
      <c r="I1464" s="64"/>
      <c r="J1464" s="64"/>
    </row>
    <row r="1465" spans="1:10" ht="15" x14ac:dyDescent="0.2">
      <c r="A1465" s="64"/>
      <c r="B1465" s="64"/>
      <c r="C1465" s="64"/>
      <c r="D1465" s="64"/>
      <c r="E1465" s="64"/>
      <c r="F1465" s="64"/>
      <c r="G1465" s="64"/>
      <c r="H1465" s="64"/>
      <c r="I1465" s="64"/>
      <c r="J1465" s="64"/>
    </row>
    <row r="1466" spans="1:10" ht="15" x14ac:dyDescent="0.2">
      <c r="A1466" s="64"/>
      <c r="B1466" s="64"/>
      <c r="C1466" s="64"/>
      <c r="D1466" s="64"/>
      <c r="E1466" s="64"/>
      <c r="F1466" s="64"/>
      <c r="G1466" s="64"/>
      <c r="H1466" s="64"/>
      <c r="I1466" s="64"/>
      <c r="J1466" s="64"/>
    </row>
    <row r="1467" spans="1:10" ht="15" x14ac:dyDescent="0.2">
      <c r="A1467" s="64"/>
      <c r="B1467" s="64"/>
      <c r="C1467" s="64"/>
      <c r="D1467" s="64"/>
      <c r="E1467" s="64"/>
      <c r="F1467" s="64"/>
      <c r="G1467" s="64"/>
      <c r="H1467" s="64"/>
      <c r="I1467" s="64"/>
      <c r="J1467" s="64"/>
    </row>
    <row r="1468" spans="1:10" ht="15" x14ac:dyDescent="0.2">
      <c r="A1468" s="64"/>
      <c r="B1468" s="64"/>
      <c r="C1468" s="64"/>
      <c r="D1468" s="64"/>
      <c r="E1468" s="64"/>
      <c r="F1468" s="64"/>
      <c r="G1468" s="64"/>
      <c r="H1468" s="64"/>
      <c r="I1468" s="64"/>
      <c r="J1468" s="64"/>
    </row>
    <row r="1469" spans="1:10" ht="15" x14ac:dyDescent="0.2">
      <c r="A1469" s="64"/>
      <c r="B1469" s="64"/>
      <c r="C1469" s="64"/>
      <c r="D1469" s="64"/>
      <c r="E1469" s="64"/>
      <c r="F1469" s="64"/>
      <c r="G1469" s="64"/>
      <c r="H1469" s="64"/>
      <c r="I1469" s="64"/>
      <c r="J1469" s="64"/>
    </row>
    <row r="1470" spans="1:10" ht="15" x14ac:dyDescent="0.2">
      <c r="A1470" s="64"/>
      <c r="B1470" s="64"/>
      <c r="C1470" s="64"/>
      <c r="D1470" s="64"/>
      <c r="E1470" s="64"/>
      <c r="F1470" s="64"/>
      <c r="G1470" s="64"/>
      <c r="H1470" s="64"/>
      <c r="I1470" s="64"/>
      <c r="J1470" s="64"/>
    </row>
    <row r="1471" spans="1:10" ht="15" x14ac:dyDescent="0.2">
      <c r="A1471" s="64"/>
      <c r="B1471" s="64"/>
      <c r="C1471" s="64"/>
      <c r="D1471" s="64"/>
      <c r="E1471" s="64"/>
      <c r="F1471" s="64"/>
      <c r="G1471" s="64"/>
      <c r="H1471" s="64"/>
      <c r="I1471" s="64"/>
      <c r="J1471" s="64"/>
    </row>
    <row r="1472" spans="1:10" ht="15" x14ac:dyDescent="0.2">
      <c r="A1472" s="64"/>
      <c r="B1472" s="64"/>
      <c r="C1472" s="64"/>
      <c r="D1472" s="64"/>
      <c r="E1472" s="64"/>
      <c r="F1472" s="64"/>
      <c r="G1472" s="64"/>
      <c r="H1472" s="64"/>
      <c r="I1472" s="64"/>
      <c r="J1472" s="64"/>
    </row>
    <row r="1473" spans="1:10" ht="15" x14ac:dyDescent="0.2">
      <c r="A1473" s="64"/>
      <c r="B1473" s="64"/>
      <c r="C1473" s="64"/>
      <c r="D1473" s="64"/>
      <c r="E1473" s="64"/>
      <c r="F1473" s="64"/>
      <c r="G1473" s="64"/>
      <c r="H1473" s="64"/>
      <c r="I1473" s="64"/>
      <c r="J1473" s="64"/>
    </row>
    <row r="1474" spans="1:10" ht="15" x14ac:dyDescent="0.2">
      <c r="A1474" s="64"/>
      <c r="B1474" s="64"/>
      <c r="C1474" s="64"/>
      <c r="D1474" s="64"/>
      <c r="E1474" s="64"/>
      <c r="F1474" s="64"/>
      <c r="G1474" s="64"/>
      <c r="H1474" s="64"/>
      <c r="I1474" s="64"/>
      <c r="J1474" s="64"/>
    </row>
    <row r="1475" spans="1:10" ht="15" x14ac:dyDescent="0.2">
      <c r="A1475" s="64"/>
      <c r="B1475" s="64"/>
      <c r="C1475" s="64"/>
      <c r="D1475" s="64"/>
      <c r="E1475" s="64"/>
      <c r="F1475" s="64"/>
      <c r="G1475" s="64"/>
      <c r="H1475" s="64"/>
      <c r="I1475" s="64"/>
      <c r="J1475" s="64"/>
    </row>
    <row r="1476" spans="1:10" ht="15" x14ac:dyDescent="0.2">
      <c r="A1476" s="64"/>
      <c r="B1476" s="64"/>
      <c r="C1476" s="64"/>
      <c r="D1476" s="64"/>
      <c r="E1476" s="64"/>
      <c r="F1476" s="64"/>
      <c r="G1476" s="64"/>
      <c r="H1476" s="64"/>
      <c r="I1476" s="64"/>
      <c r="J1476" s="64"/>
    </row>
    <row r="1477" spans="1:10" ht="15" x14ac:dyDescent="0.2">
      <c r="A1477" s="64"/>
      <c r="B1477" s="64"/>
      <c r="C1477" s="64"/>
      <c r="D1477" s="64"/>
      <c r="E1477" s="64"/>
      <c r="F1477" s="64"/>
      <c r="G1477" s="64"/>
      <c r="H1477" s="64"/>
      <c r="I1477" s="64"/>
      <c r="J1477" s="64"/>
    </row>
    <row r="1478" spans="1:10" ht="15" x14ac:dyDescent="0.2">
      <c r="A1478" s="64"/>
      <c r="B1478" s="64"/>
      <c r="C1478" s="64"/>
      <c r="D1478" s="64"/>
      <c r="E1478" s="64"/>
      <c r="F1478" s="64"/>
      <c r="G1478" s="64"/>
      <c r="H1478" s="64"/>
      <c r="I1478" s="64"/>
      <c r="J1478" s="64"/>
    </row>
    <row r="1479" spans="1:10" ht="15" x14ac:dyDescent="0.2">
      <c r="A1479" s="64"/>
      <c r="B1479" s="64"/>
      <c r="C1479" s="64"/>
      <c r="D1479" s="64"/>
      <c r="E1479" s="64"/>
      <c r="F1479" s="64"/>
      <c r="G1479" s="64"/>
      <c r="H1479" s="64"/>
      <c r="I1479" s="64"/>
      <c r="J1479" s="64"/>
    </row>
    <row r="1480" spans="1:10" ht="15" x14ac:dyDescent="0.2">
      <c r="A1480" s="64"/>
      <c r="B1480" s="64"/>
      <c r="C1480" s="64"/>
      <c r="D1480" s="64"/>
      <c r="E1480" s="64"/>
      <c r="F1480" s="64"/>
      <c r="G1480" s="64"/>
      <c r="H1480" s="64"/>
      <c r="I1480" s="64"/>
      <c r="J1480" s="64"/>
    </row>
    <row r="1481" spans="1:10" ht="15" x14ac:dyDescent="0.2">
      <c r="A1481" s="64"/>
      <c r="B1481" s="64"/>
      <c r="C1481" s="64"/>
      <c r="D1481" s="64"/>
      <c r="E1481" s="64"/>
      <c r="F1481" s="64"/>
      <c r="G1481" s="64"/>
      <c r="H1481" s="64"/>
      <c r="I1481" s="64"/>
      <c r="J1481" s="64"/>
    </row>
    <row r="1482" spans="1:10" ht="15" x14ac:dyDescent="0.2">
      <c r="A1482" s="64"/>
      <c r="B1482" s="64"/>
      <c r="C1482" s="64"/>
      <c r="D1482" s="64"/>
      <c r="E1482" s="64"/>
      <c r="F1482" s="64"/>
      <c r="G1482" s="64"/>
      <c r="H1482" s="64"/>
      <c r="I1482" s="64"/>
      <c r="J1482" s="64"/>
    </row>
    <row r="1483" spans="1:10" ht="15" x14ac:dyDescent="0.2">
      <c r="A1483" s="64"/>
      <c r="B1483" s="64"/>
      <c r="C1483" s="64"/>
      <c r="D1483" s="64"/>
      <c r="E1483" s="64"/>
      <c r="F1483" s="64"/>
      <c r="G1483" s="64"/>
      <c r="H1483" s="64"/>
      <c r="I1483" s="64"/>
      <c r="J1483" s="64"/>
    </row>
    <row r="1484" spans="1:10" ht="15" x14ac:dyDescent="0.2">
      <c r="A1484" s="64"/>
      <c r="B1484" s="64"/>
      <c r="C1484" s="64"/>
      <c r="D1484" s="64"/>
      <c r="E1484" s="64"/>
      <c r="F1484" s="64"/>
      <c r="G1484" s="64"/>
      <c r="H1484" s="64"/>
      <c r="I1484" s="64"/>
      <c r="J1484" s="64"/>
    </row>
    <row r="1485" spans="1:10" ht="15" x14ac:dyDescent="0.2">
      <c r="A1485" s="64"/>
      <c r="B1485" s="64"/>
      <c r="C1485" s="64"/>
      <c r="D1485" s="64"/>
      <c r="E1485" s="64"/>
      <c r="F1485" s="64"/>
      <c r="G1485" s="64"/>
      <c r="H1485" s="64"/>
      <c r="I1485" s="64"/>
      <c r="J1485" s="64"/>
    </row>
    <row r="1486" spans="1:10" ht="15" x14ac:dyDescent="0.2">
      <c r="A1486" s="64"/>
      <c r="B1486" s="64"/>
      <c r="C1486" s="64"/>
      <c r="D1486" s="64"/>
      <c r="E1486" s="64"/>
      <c r="F1486" s="64"/>
      <c r="G1486" s="64"/>
      <c r="H1486" s="64"/>
      <c r="I1486" s="64"/>
      <c r="J1486" s="64"/>
    </row>
    <row r="1487" spans="1:10" ht="15" x14ac:dyDescent="0.2">
      <c r="A1487" s="64"/>
      <c r="B1487" s="64"/>
      <c r="C1487" s="64"/>
      <c r="D1487" s="64"/>
      <c r="E1487" s="64"/>
      <c r="F1487" s="64"/>
      <c r="G1487" s="64"/>
      <c r="H1487" s="64"/>
      <c r="I1487" s="64"/>
      <c r="J1487" s="64"/>
    </row>
    <row r="1488" spans="1:10" ht="15" x14ac:dyDescent="0.2">
      <c r="A1488" s="64"/>
      <c r="B1488" s="64"/>
      <c r="C1488" s="64"/>
      <c r="D1488" s="64"/>
      <c r="E1488" s="64"/>
      <c r="F1488" s="64"/>
      <c r="G1488" s="64"/>
      <c r="H1488" s="64"/>
      <c r="I1488" s="64"/>
      <c r="J1488" s="64"/>
    </row>
    <row r="1489" spans="1:10" ht="15" x14ac:dyDescent="0.2">
      <c r="A1489" s="64"/>
      <c r="B1489" s="64"/>
      <c r="C1489" s="64"/>
      <c r="D1489" s="64"/>
      <c r="E1489" s="64"/>
      <c r="F1489" s="64"/>
      <c r="G1489" s="64"/>
      <c r="H1489" s="64"/>
      <c r="I1489" s="64"/>
      <c r="J1489" s="64"/>
    </row>
    <row r="1490" spans="1:10" ht="15" x14ac:dyDescent="0.2">
      <c r="A1490" s="64"/>
      <c r="B1490" s="64"/>
      <c r="C1490" s="64"/>
      <c r="D1490" s="64"/>
      <c r="E1490" s="64"/>
      <c r="F1490" s="64"/>
      <c r="G1490" s="64"/>
      <c r="H1490" s="64"/>
      <c r="I1490" s="64"/>
      <c r="J1490" s="64"/>
    </row>
    <row r="1491" spans="1:10" ht="15" x14ac:dyDescent="0.2">
      <c r="A1491" s="64"/>
      <c r="B1491" s="64"/>
      <c r="C1491" s="64"/>
      <c r="D1491" s="64"/>
      <c r="E1491" s="64"/>
      <c r="F1491" s="64"/>
      <c r="G1491" s="64"/>
      <c r="H1491" s="64"/>
      <c r="I1491" s="64"/>
      <c r="J1491" s="64"/>
    </row>
    <row r="1492" spans="1:10" ht="15" x14ac:dyDescent="0.2">
      <c r="A1492" s="64"/>
      <c r="B1492" s="64"/>
      <c r="C1492" s="64"/>
      <c r="D1492" s="64"/>
      <c r="E1492" s="64"/>
      <c r="F1492" s="64"/>
      <c r="G1492" s="64"/>
      <c r="H1492" s="64"/>
      <c r="I1492" s="64"/>
      <c r="J1492" s="64"/>
    </row>
    <row r="1493" spans="1:10" ht="15" x14ac:dyDescent="0.2">
      <c r="A1493" s="64"/>
      <c r="B1493" s="64"/>
      <c r="C1493" s="64"/>
      <c r="D1493" s="64"/>
      <c r="E1493" s="64"/>
      <c r="F1493" s="64"/>
      <c r="G1493" s="64"/>
      <c r="H1493" s="64"/>
      <c r="I1493" s="64"/>
      <c r="J1493" s="64"/>
    </row>
    <row r="1494" spans="1:10" ht="15" x14ac:dyDescent="0.2">
      <c r="A1494" s="64"/>
      <c r="B1494" s="64"/>
      <c r="C1494" s="64"/>
      <c r="D1494" s="64"/>
      <c r="E1494" s="64"/>
      <c r="F1494" s="64"/>
      <c r="G1494" s="64"/>
      <c r="H1494" s="64"/>
      <c r="I1494" s="64"/>
      <c r="J1494" s="64"/>
    </row>
    <row r="1495" spans="1:10" ht="15" x14ac:dyDescent="0.2">
      <c r="A1495" s="64"/>
      <c r="B1495" s="64"/>
      <c r="C1495" s="64"/>
      <c r="D1495" s="64"/>
      <c r="E1495" s="64"/>
      <c r="F1495" s="64"/>
      <c r="G1495" s="64"/>
      <c r="H1495" s="64"/>
      <c r="I1495" s="64"/>
      <c r="J1495" s="64"/>
    </row>
    <row r="1496" spans="1:10" ht="15" x14ac:dyDescent="0.2">
      <c r="A1496" s="64"/>
      <c r="B1496" s="64"/>
      <c r="C1496" s="64"/>
      <c r="D1496" s="64"/>
      <c r="E1496" s="64"/>
      <c r="F1496" s="64"/>
      <c r="G1496" s="64"/>
      <c r="H1496" s="64"/>
      <c r="I1496" s="64"/>
      <c r="J1496" s="64"/>
    </row>
    <row r="1497" spans="1:10" ht="15" x14ac:dyDescent="0.2">
      <c r="A1497" s="64"/>
      <c r="B1497" s="64"/>
      <c r="C1497" s="64"/>
      <c r="D1497" s="64"/>
      <c r="E1497" s="64"/>
      <c r="F1497" s="64"/>
      <c r="G1497" s="64"/>
      <c r="H1497" s="64"/>
      <c r="I1497" s="64"/>
      <c r="J1497" s="64"/>
    </row>
    <row r="1498" spans="1:10" ht="15" x14ac:dyDescent="0.2">
      <c r="A1498" s="64"/>
      <c r="B1498" s="64"/>
      <c r="C1498" s="64"/>
      <c r="D1498" s="64"/>
      <c r="E1498" s="64"/>
      <c r="F1498" s="64"/>
      <c r="G1498" s="64"/>
      <c r="H1498" s="64"/>
      <c r="I1498" s="64"/>
      <c r="J1498" s="64"/>
    </row>
    <row r="1499" spans="1:10" ht="15" x14ac:dyDescent="0.2">
      <c r="A1499" s="64"/>
      <c r="B1499" s="64"/>
      <c r="C1499" s="64"/>
      <c r="D1499" s="64"/>
      <c r="E1499" s="64"/>
      <c r="F1499" s="64"/>
      <c r="G1499" s="64"/>
      <c r="H1499" s="64"/>
      <c r="I1499" s="64"/>
      <c r="J1499" s="64"/>
    </row>
    <row r="1500" spans="1:10" ht="15" x14ac:dyDescent="0.2">
      <c r="A1500" s="64"/>
      <c r="B1500" s="64"/>
      <c r="C1500" s="64"/>
      <c r="D1500" s="64"/>
      <c r="E1500" s="64"/>
      <c r="F1500" s="64"/>
      <c r="G1500" s="64"/>
      <c r="H1500" s="64"/>
      <c r="I1500" s="64"/>
      <c r="J1500" s="64"/>
    </row>
    <row r="1501" spans="1:10" ht="15" x14ac:dyDescent="0.2">
      <c r="A1501" s="64"/>
      <c r="B1501" s="64"/>
      <c r="C1501" s="64"/>
      <c r="D1501" s="64"/>
      <c r="E1501" s="64"/>
      <c r="F1501" s="64"/>
      <c r="G1501" s="64"/>
      <c r="H1501" s="64"/>
      <c r="I1501" s="64"/>
      <c r="J1501" s="64"/>
    </row>
    <row r="1502" spans="1:10" ht="15" x14ac:dyDescent="0.2">
      <c r="A1502" s="64"/>
      <c r="B1502" s="64"/>
      <c r="C1502" s="64"/>
      <c r="D1502" s="64"/>
      <c r="E1502" s="64"/>
      <c r="F1502" s="64"/>
      <c r="G1502" s="64"/>
      <c r="H1502" s="64"/>
      <c r="I1502" s="64"/>
      <c r="J1502" s="64"/>
    </row>
    <row r="1503" spans="1:10" ht="15" x14ac:dyDescent="0.2">
      <c r="A1503" s="64"/>
      <c r="B1503" s="64"/>
      <c r="C1503" s="64"/>
      <c r="D1503" s="64"/>
      <c r="E1503" s="64"/>
      <c r="F1503" s="64"/>
      <c r="G1503" s="64"/>
      <c r="H1503" s="64"/>
      <c r="I1503" s="64"/>
      <c r="J1503" s="64"/>
    </row>
    <row r="1504" spans="1:10" ht="15" x14ac:dyDescent="0.2">
      <c r="A1504" s="64"/>
      <c r="B1504" s="64"/>
      <c r="C1504" s="64"/>
      <c r="D1504" s="64"/>
      <c r="E1504" s="64"/>
      <c r="F1504" s="64"/>
      <c r="G1504" s="64"/>
      <c r="H1504" s="64"/>
      <c r="I1504" s="64"/>
      <c r="J1504" s="64"/>
    </row>
    <row r="1505" spans="1:10" ht="15" x14ac:dyDescent="0.2">
      <c r="A1505" s="64"/>
      <c r="B1505" s="64"/>
      <c r="C1505" s="64"/>
      <c r="D1505" s="64"/>
      <c r="E1505" s="64"/>
      <c r="F1505" s="64"/>
      <c r="G1505" s="64"/>
      <c r="H1505" s="64"/>
      <c r="I1505" s="64"/>
      <c r="J1505" s="64"/>
    </row>
    <row r="1506" spans="1:10" ht="15" x14ac:dyDescent="0.2">
      <c r="A1506" s="64"/>
      <c r="B1506" s="64"/>
      <c r="C1506" s="64"/>
      <c r="D1506" s="64"/>
      <c r="E1506" s="64"/>
      <c r="F1506" s="64"/>
      <c r="G1506" s="64"/>
      <c r="H1506" s="64"/>
      <c r="I1506" s="64"/>
      <c r="J1506" s="64"/>
    </row>
    <row r="1507" spans="1:10" ht="15" x14ac:dyDescent="0.2">
      <c r="A1507" s="64"/>
      <c r="B1507" s="64"/>
      <c r="C1507" s="64"/>
      <c r="D1507" s="64"/>
      <c r="E1507" s="64"/>
      <c r="F1507" s="64"/>
      <c r="G1507" s="64"/>
      <c r="H1507" s="64"/>
      <c r="I1507" s="64"/>
      <c r="J1507" s="64"/>
    </row>
    <row r="1508" spans="1:10" ht="15" x14ac:dyDescent="0.2">
      <c r="A1508" s="64"/>
      <c r="B1508" s="64"/>
      <c r="C1508" s="64"/>
      <c r="D1508" s="64"/>
      <c r="E1508" s="64"/>
      <c r="F1508" s="64"/>
      <c r="G1508" s="64"/>
      <c r="H1508" s="64"/>
      <c r="I1508" s="64"/>
      <c r="J1508" s="64"/>
    </row>
    <row r="1509" spans="1:10" ht="15" x14ac:dyDescent="0.2">
      <c r="A1509" s="64"/>
      <c r="B1509" s="64"/>
      <c r="C1509" s="64"/>
      <c r="D1509" s="64"/>
      <c r="E1509" s="64"/>
      <c r="F1509" s="64"/>
      <c r="G1509" s="64"/>
      <c r="H1509" s="64"/>
      <c r="I1509" s="64"/>
      <c r="J1509" s="64"/>
    </row>
    <row r="1510" spans="1:10" ht="15" x14ac:dyDescent="0.2">
      <c r="A1510" s="64"/>
      <c r="B1510" s="64"/>
      <c r="C1510" s="64"/>
      <c r="D1510" s="64"/>
      <c r="E1510" s="64"/>
      <c r="F1510" s="64"/>
      <c r="G1510" s="64"/>
      <c r="H1510" s="64"/>
      <c r="I1510" s="64"/>
      <c r="J1510" s="64"/>
    </row>
    <row r="1511" spans="1:10" ht="15" x14ac:dyDescent="0.2">
      <c r="A1511" s="64"/>
      <c r="B1511" s="64"/>
      <c r="C1511" s="64"/>
      <c r="D1511" s="64"/>
      <c r="E1511" s="64"/>
      <c r="F1511" s="64"/>
      <c r="G1511" s="64"/>
      <c r="H1511" s="64"/>
      <c r="I1511" s="64"/>
      <c r="J1511" s="64"/>
    </row>
    <row r="1512" spans="1:10" ht="15" x14ac:dyDescent="0.2">
      <c r="A1512" s="64"/>
      <c r="B1512" s="64"/>
      <c r="C1512" s="64"/>
      <c r="D1512" s="64"/>
      <c r="E1512" s="64"/>
      <c r="F1512" s="64"/>
      <c r="G1512" s="64"/>
      <c r="H1512" s="64"/>
      <c r="I1512" s="64"/>
      <c r="J1512" s="64"/>
    </row>
    <row r="1513" spans="1:10" ht="15" x14ac:dyDescent="0.2">
      <c r="A1513" s="64"/>
      <c r="B1513" s="64"/>
      <c r="C1513" s="64"/>
      <c r="D1513" s="64"/>
      <c r="E1513" s="64"/>
      <c r="F1513" s="64"/>
      <c r="G1513" s="64"/>
      <c r="H1513" s="64"/>
      <c r="I1513" s="64"/>
      <c r="J1513" s="64"/>
    </row>
    <row r="1514" spans="1:10" ht="15" x14ac:dyDescent="0.2">
      <c r="A1514" s="64"/>
      <c r="B1514" s="64"/>
      <c r="C1514" s="64"/>
      <c r="D1514" s="64"/>
      <c r="E1514" s="64"/>
      <c r="F1514" s="64"/>
      <c r="G1514" s="64"/>
      <c r="H1514" s="64"/>
      <c r="I1514" s="64"/>
      <c r="J1514" s="64"/>
    </row>
    <row r="1515" spans="1:10" ht="15" x14ac:dyDescent="0.2">
      <c r="A1515" s="64"/>
      <c r="B1515" s="64"/>
      <c r="C1515" s="64"/>
      <c r="D1515" s="64"/>
      <c r="E1515" s="64"/>
      <c r="F1515" s="64"/>
      <c r="G1515" s="64"/>
      <c r="H1515" s="64"/>
      <c r="I1515" s="64"/>
      <c r="J1515" s="64"/>
    </row>
    <row r="1516" spans="1:10" ht="15" x14ac:dyDescent="0.2">
      <c r="A1516" s="64"/>
      <c r="B1516" s="64"/>
      <c r="C1516" s="64"/>
      <c r="D1516" s="64"/>
      <c r="E1516" s="64"/>
      <c r="F1516" s="64"/>
      <c r="G1516" s="64"/>
      <c r="H1516" s="64"/>
      <c r="I1516" s="64"/>
      <c r="J1516" s="64"/>
    </row>
    <row r="1517" spans="1:10" ht="15" x14ac:dyDescent="0.2">
      <c r="A1517" s="64"/>
      <c r="B1517" s="64"/>
      <c r="C1517" s="64"/>
      <c r="D1517" s="64"/>
      <c r="E1517" s="64"/>
      <c r="F1517" s="64"/>
      <c r="G1517" s="64"/>
      <c r="H1517" s="64"/>
      <c r="I1517" s="64"/>
      <c r="J1517" s="64"/>
    </row>
    <row r="1518" spans="1:10" ht="15" x14ac:dyDescent="0.2">
      <c r="A1518" s="64"/>
      <c r="B1518" s="64"/>
      <c r="C1518" s="64"/>
      <c r="D1518" s="64"/>
      <c r="E1518" s="64"/>
      <c r="F1518" s="64"/>
      <c r="G1518" s="64"/>
      <c r="H1518" s="64"/>
      <c r="I1518" s="64"/>
      <c r="J1518" s="64"/>
    </row>
    <row r="1519" spans="1:10" ht="15" x14ac:dyDescent="0.2">
      <c r="A1519" s="64"/>
      <c r="B1519" s="64"/>
      <c r="C1519" s="64"/>
      <c r="D1519" s="64"/>
      <c r="E1519" s="64"/>
      <c r="F1519" s="64"/>
      <c r="G1519" s="64"/>
      <c r="H1519" s="64"/>
      <c r="I1519" s="64"/>
      <c r="J1519" s="64"/>
    </row>
    <row r="1520" spans="1:10" ht="15" x14ac:dyDescent="0.2">
      <c r="A1520" s="64"/>
      <c r="B1520" s="64"/>
      <c r="C1520" s="64"/>
      <c r="D1520" s="64"/>
      <c r="E1520" s="64"/>
      <c r="F1520" s="64"/>
      <c r="G1520" s="64"/>
      <c r="H1520" s="64"/>
      <c r="I1520" s="64"/>
      <c r="J1520" s="64"/>
    </row>
    <row r="1521" spans="1:10" ht="15" x14ac:dyDescent="0.2">
      <c r="A1521" s="64"/>
      <c r="B1521" s="64"/>
      <c r="C1521" s="64"/>
      <c r="D1521" s="64"/>
      <c r="E1521" s="64"/>
      <c r="F1521" s="64"/>
      <c r="G1521" s="64"/>
      <c r="H1521" s="64"/>
      <c r="I1521" s="64"/>
      <c r="J1521" s="64"/>
    </row>
    <row r="1522" spans="1:10" ht="15" x14ac:dyDescent="0.2">
      <c r="A1522" s="64"/>
      <c r="B1522" s="64"/>
      <c r="C1522" s="64"/>
      <c r="D1522" s="64"/>
      <c r="E1522" s="64"/>
      <c r="F1522" s="64"/>
      <c r="G1522" s="64"/>
      <c r="H1522" s="64"/>
      <c r="I1522" s="64"/>
      <c r="J1522" s="64"/>
    </row>
    <row r="1523" spans="1:10" ht="15" x14ac:dyDescent="0.2">
      <c r="A1523" s="64"/>
      <c r="B1523" s="64"/>
      <c r="C1523" s="64"/>
      <c r="D1523" s="64"/>
      <c r="E1523" s="64"/>
      <c r="F1523" s="64"/>
      <c r="G1523" s="64"/>
      <c r="H1523" s="64"/>
      <c r="I1523" s="64"/>
      <c r="J1523" s="64"/>
    </row>
    <row r="1524" spans="1:10" ht="15" x14ac:dyDescent="0.2">
      <c r="A1524" s="64"/>
      <c r="B1524" s="64"/>
      <c r="C1524" s="64"/>
      <c r="D1524" s="64"/>
      <c r="E1524" s="64"/>
      <c r="F1524" s="64"/>
      <c r="G1524" s="64"/>
      <c r="H1524" s="64"/>
      <c r="I1524" s="64"/>
      <c r="J1524" s="64"/>
    </row>
    <row r="1525" spans="1:10" ht="15" x14ac:dyDescent="0.2">
      <c r="A1525" s="64"/>
      <c r="B1525" s="64"/>
      <c r="C1525" s="64"/>
      <c r="D1525" s="64"/>
      <c r="E1525" s="64"/>
      <c r="F1525" s="64"/>
      <c r="G1525" s="64"/>
      <c r="H1525" s="64"/>
      <c r="I1525" s="64"/>
      <c r="J1525" s="64"/>
    </row>
    <row r="1526" spans="1:10" ht="15" x14ac:dyDescent="0.2">
      <c r="A1526" s="64"/>
      <c r="B1526" s="64"/>
      <c r="C1526" s="64"/>
      <c r="D1526" s="64"/>
      <c r="E1526" s="64"/>
      <c r="F1526" s="64"/>
      <c r="G1526" s="64"/>
      <c r="H1526" s="64"/>
      <c r="I1526" s="64"/>
      <c r="J1526" s="64"/>
    </row>
    <row r="1527" spans="1:10" ht="15" x14ac:dyDescent="0.2">
      <c r="A1527" s="64"/>
      <c r="B1527" s="64"/>
      <c r="C1527" s="64"/>
      <c r="D1527" s="64"/>
      <c r="E1527" s="64"/>
      <c r="F1527" s="64"/>
      <c r="G1527" s="64"/>
      <c r="H1527" s="64"/>
      <c r="I1527" s="64"/>
      <c r="J1527" s="64"/>
    </row>
    <row r="1528" spans="1:10" ht="15" x14ac:dyDescent="0.2">
      <c r="A1528" s="64"/>
      <c r="B1528" s="64"/>
      <c r="C1528" s="64"/>
      <c r="D1528" s="64"/>
      <c r="E1528" s="64"/>
      <c r="F1528" s="64"/>
      <c r="G1528" s="64"/>
      <c r="H1528" s="64"/>
      <c r="I1528" s="64"/>
      <c r="J1528" s="64"/>
    </row>
    <row r="1529" spans="1:10" ht="15" x14ac:dyDescent="0.2">
      <c r="A1529" s="64"/>
      <c r="B1529" s="64"/>
      <c r="C1529" s="64"/>
      <c r="D1529" s="64"/>
      <c r="E1529" s="64"/>
      <c r="F1529" s="64"/>
      <c r="G1529" s="64"/>
      <c r="H1529" s="64"/>
      <c r="I1529" s="64"/>
      <c r="J1529" s="64"/>
    </row>
    <row r="1530" spans="1:10" ht="15" x14ac:dyDescent="0.2">
      <c r="A1530" s="64"/>
      <c r="B1530" s="64"/>
      <c r="C1530" s="64"/>
      <c r="D1530" s="64"/>
      <c r="E1530" s="64"/>
      <c r="F1530" s="64"/>
      <c r="G1530" s="64"/>
      <c r="H1530" s="64"/>
      <c r="I1530" s="64"/>
      <c r="J1530" s="64"/>
    </row>
    <row r="1531" spans="1:10" ht="15" x14ac:dyDescent="0.2">
      <c r="A1531" s="64"/>
      <c r="B1531" s="64"/>
      <c r="C1531" s="64"/>
      <c r="D1531" s="64"/>
      <c r="E1531" s="64"/>
      <c r="F1531" s="64"/>
      <c r="G1531" s="64"/>
      <c r="H1531" s="64"/>
      <c r="I1531" s="64"/>
      <c r="J1531" s="64"/>
    </row>
    <row r="1532" spans="1:10" ht="15" x14ac:dyDescent="0.2">
      <c r="A1532" s="64"/>
      <c r="B1532" s="64"/>
      <c r="C1532" s="64"/>
      <c r="D1532" s="64"/>
      <c r="E1532" s="64"/>
      <c r="F1532" s="64"/>
      <c r="G1532" s="64"/>
      <c r="H1532" s="64"/>
      <c r="I1532" s="64"/>
      <c r="J1532" s="64"/>
    </row>
    <row r="1533" spans="1:10" ht="15" x14ac:dyDescent="0.2">
      <c r="A1533" s="64"/>
      <c r="B1533" s="64"/>
      <c r="C1533" s="64"/>
      <c r="D1533" s="64"/>
      <c r="E1533" s="64"/>
      <c r="F1533" s="64"/>
      <c r="G1533" s="64"/>
      <c r="H1533" s="64"/>
      <c r="I1533" s="64"/>
      <c r="J1533" s="64"/>
    </row>
    <row r="1534" spans="1:10" ht="15" x14ac:dyDescent="0.2">
      <c r="A1534" s="64"/>
      <c r="B1534" s="64"/>
      <c r="C1534" s="64"/>
      <c r="D1534" s="64"/>
      <c r="E1534" s="64"/>
      <c r="F1534" s="64"/>
      <c r="G1534" s="64"/>
      <c r="H1534" s="64"/>
      <c r="I1534" s="64"/>
      <c r="J1534" s="64"/>
    </row>
    <row r="1535" spans="1:10" ht="15" x14ac:dyDescent="0.2">
      <c r="A1535" s="64"/>
      <c r="B1535" s="64"/>
      <c r="C1535" s="64"/>
      <c r="D1535" s="64"/>
      <c r="E1535" s="64"/>
      <c r="F1535" s="64"/>
      <c r="G1535" s="64"/>
      <c r="H1535" s="64"/>
      <c r="I1535" s="64"/>
      <c r="J1535" s="64"/>
    </row>
    <row r="1536" spans="1:10" ht="15" x14ac:dyDescent="0.2">
      <c r="A1536" s="64"/>
      <c r="B1536" s="64"/>
      <c r="C1536" s="64"/>
      <c r="D1536" s="64"/>
      <c r="E1536" s="64"/>
      <c r="F1536" s="64"/>
      <c r="G1536" s="64"/>
      <c r="H1536" s="64"/>
      <c r="I1536" s="64"/>
      <c r="J1536" s="64"/>
    </row>
    <row r="1537" spans="1:10" ht="15" x14ac:dyDescent="0.2">
      <c r="A1537" s="64"/>
      <c r="B1537" s="64"/>
      <c r="C1537" s="64"/>
      <c r="D1537" s="64"/>
      <c r="E1537" s="64"/>
      <c r="F1537" s="64"/>
      <c r="G1537" s="64"/>
      <c r="H1537" s="64"/>
      <c r="I1537" s="64"/>
      <c r="J1537" s="64"/>
    </row>
    <row r="1538" spans="1:10" ht="15" x14ac:dyDescent="0.2">
      <c r="A1538" s="64"/>
      <c r="B1538" s="64"/>
      <c r="C1538" s="64"/>
      <c r="D1538" s="64"/>
      <c r="E1538" s="64"/>
      <c r="F1538" s="64"/>
      <c r="G1538" s="64"/>
      <c r="H1538" s="64"/>
      <c r="I1538" s="64"/>
      <c r="J1538" s="64"/>
    </row>
    <row r="1539" spans="1:10" ht="15" x14ac:dyDescent="0.2">
      <c r="A1539" s="64"/>
      <c r="B1539" s="64"/>
      <c r="C1539" s="64"/>
      <c r="D1539" s="64"/>
      <c r="E1539" s="64"/>
      <c r="F1539" s="64"/>
      <c r="G1539" s="64"/>
      <c r="H1539" s="64"/>
      <c r="I1539" s="64"/>
      <c r="J1539" s="64"/>
    </row>
    <row r="1540" spans="1:10" ht="15" x14ac:dyDescent="0.2">
      <c r="A1540" s="64"/>
      <c r="B1540" s="64"/>
      <c r="C1540" s="64"/>
      <c r="D1540" s="64"/>
      <c r="E1540" s="64"/>
      <c r="F1540" s="64"/>
      <c r="G1540" s="64"/>
      <c r="H1540" s="64"/>
      <c r="I1540" s="64"/>
      <c r="J1540" s="64"/>
    </row>
    <row r="1541" spans="1:10" ht="15" x14ac:dyDescent="0.2">
      <c r="A1541" s="64"/>
      <c r="B1541" s="64"/>
      <c r="C1541" s="64"/>
      <c r="D1541" s="64"/>
      <c r="E1541" s="64"/>
      <c r="F1541" s="64"/>
      <c r="G1541" s="64"/>
      <c r="H1541" s="64"/>
      <c r="I1541" s="64"/>
      <c r="J1541" s="64"/>
    </row>
    <row r="1542" spans="1:10" ht="15" x14ac:dyDescent="0.2">
      <c r="A1542" s="64"/>
      <c r="B1542" s="64"/>
      <c r="C1542" s="64"/>
      <c r="D1542" s="64"/>
      <c r="E1542" s="64"/>
      <c r="F1542" s="64"/>
      <c r="G1542" s="64"/>
      <c r="H1542" s="64"/>
      <c r="I1542" s="64"/>
      <c r="J1542" s="64"/>
    </row>
    <row r="1543" spans="1:10" ht="15" x14ac:dyDescent="0.2">
      <c r="A1543" s="64"/>
      <c r="B1543" s="64"/>
      <c r="C1543" s="64"/>
      <c r="D1543" s="64"/>
      <c r="E1543" s="64"/>
      <c r="F1543" s="64"/>
      <c r="G1543" s="64"/>
      <c r="H1543" s="64"/>
      <c r="I1543" s="64"/>
      <c r="J1543" s="64"/>
    </row>
    <row r="1544" spans="1:10" ht="15" x14ac:dyDescent="0.2">
      <c r="A1544" s="64"/>
      <c r="B1544" s="64"/>
      <c r="C1544" s="64"/>
      <c r="D1544" s="64"/>
      <c r="E1544" s="64"/>
      <c r="F1544" s="64"/>
      <c r="G1544" s="64"/>
      <c r="H1544" s="64"/>
      <c r="I1544" s="64"/>
      <c r="J1544" s="64"/>
    </row>
    <row r="1545" spans="1:10" ht="15" x14ac:dyDescent="0.2">
      <c r="A1545" s="64"/>
      <c r="B1545" s="64"/>
      <c r="C1545" s="64"/>
      <c r="D1545" s="64"/>
      <c r="E1545" s="64"/>
      <c r="F1545" s="64"/>
      <c r="G1545" s="64"/>
      <c r="H1545" s="64"/>
      <c r="I1545" s="64"/>
      <c r="J1545" s="64"/>
    </row>
    <row r="1546" spans="1:10" ht="15" x14ac:dyDescent="0.2">
      <c r="A1546" s="64"/>
      <c r="B1546" s="64"/>
      <c r="C1546" s="64"/>
      <c r="D1546" s="64"/>
      <c r="E1546" s="64"/>
      <c r="F1546" s="64"/>
      <c r="G1546" s="64"/>
      <c r="H1546" s="64"/>
      <c r="I1546" s="64"/>
      <c r="J1546" s="64"/>
    </row>
    <row r="1547" spans="1:10" ht="15" x14ac:dyDescent="0.2">
      <c r="A1547" s="64"/>
      <c r="B1547" s="64"/>
      <c r="C1547" s="64"/>
      <c r="D1547" s="64"/>
      <c r="E1547" s="64"/>
      <c r="F1547" s="64"/>
      <c r="G1547" s="64"/>
      <c r="H1547" s="64"/>
      <c r="I1547" s="64"/>
      <c r="J1547" s="64"/>
    </row>
    <row r="1548" spans="1:10" ht="15" x14ac:dyDescent="0.2">
      <c r="A1548" s="64"/>
      <c r="B1548" s="64"/>
      <c r="C1548" s="64"/>
      <c r="D1548" s="64"/>
      <c r="E1548" s="64"/>
      <c r="F1548" s="64"/>
      <c r="G1548" s="64"/>
      <c r="H1548" s="64"/>
      <c r="I1548" s="64"/>
      <c r="J1548" s="64"/>
    </row>
    <row r="1549" spans="1:10" ht="15" x14ac:dyDescent="0.2">
      <c r="A1549" s="64"/>
      <c r="B1549" s="64"/>
      <c r="C1549" s="64"/>
      <c r="D1549" s="64"/>
      <c r="E1549" s="64"/>
      <c r="F1549" s="64"/>
      <c r="G1549" s="64"/>
      <c r="H1549" s="64"/>
      <c r="I1549" s="64"/>
      <c r="J1549" s="64"/>
    </row>
    <row r="1550" spans="1:10" ht="15" x14ac:dyDescent="0.2">
      <c r="A1550" s="64"/>
      <c r="B1550" s="64"/>
      <c r="C1550" s="64"/>
      <c r="D1550" s="64"/>
      <c r="E1550" s="64"/>
      <c r="F1550" s="64"/>
      <c r="G1550" s="64"/>
      <c r="H1550" s="64"/>
      <c r="I1550" s="64"/>
      <c r="J1550" s="64"/>
    </row>
    <row r="1551" spans="1:10" ht="15" x14ac:dyDescent="0.2">
      <c r="A1551" s="64"/>
      <c r="B1551" s="64"/>
      <c r="C1551" s="64"/>
      <c r="D1551" s="64"/>
      <c r="E1551" s="64"/>
      <c r="F1551" s="64"/>
      <c r="G1551" s="64"/>
      <c r="H1551" s="64"/>
      <c r="I1551" s="64"/>
      <c r="J1551" s="64"/>
    </row>
    <row r="1552" spans="1:10" ht="15" x14ac:dyDescent="0.2">
      <c r="A1552" s="64"/>
      <c r="B1552" s="64"/>
      <c r="C1552" s="64"/>
      <c r="D1552" s="64"/>
      <c r="E1552" s="64"/>
      <c r="F1552" s="64"/>
      <c r="G1552" s="64"/>
      <c r="H1552" s="64"/>
      <c r="I1552" s="64"/>
      <c r="J1552" s="64"/>
    </row>
    <row r="1553" spans="1:10" ht="15" x14ac:dyDescent="0.2">
      <c r="A1553" s="64"/>
      <c r="B1553" s="64"/>
      <c r="C1553" s="64"/>
      <c r="D1553" s="64"/>
      <c r="E1553" s="64"/>
      <c r="F1553" s="64"/>
      <c r="G1553" s="64"/>
      <c r="H1553" s="64"/>
      <c r="I1553" s="64"/>
      <c r="J1553" s="64"/>
    </row>
    <row r="1554" spans="1:10" ht="15" x14ac:dyDescent="0.2">
      <c r="A1554" s="64"/>
      <c r="B1554" s="64"/>
      <c r="C1554" s="64"/>
      <c r="D1554" s="64"/>
      <c r="E1554" s="64"/>
      <c r="F1554" s="64"/>
      <c r="G1554" s="64"/>
      <c r="H1554" s="64"/>
      <c r="I1554" s="64"/>
      <c r="J1554" s="64"/>
    </row>
    <row r="1555" spans="1:10" ht="15" x14ac:dyDescent="0.2">
      <c r="A1555" s="64"/>
      <c r="B1555" s="64"/>
      <c r="C1555" s="64"/>
      <c r="D1555" s="64"/>
      <c r="E1555" s="64"/>
      <c r="F1555" s="64"/>
      <c r="G1555" s="64"/>
      <c r="H1555" s="64"/>
      <c r="I1555" s="64"/>
      <c r="J1555" s="64"/>
    </row>
    <row r="1556" spans="1:10" ht="15" x14ac:dyDescent="0.2">
      <c r="A1556" s="64"/>
      <c r="B1556" s="64"/>
      <c r="C1556" s="64"/>
      <c r="D1556" s="64"/>
      <c r="E1556" s="64"/>
      <c r="F1556" s="64"/>
      <c r="G1556" s="64"/>
      <c r="H1556" s="64"/>
      <c r="I1556" s="64"/>
      <c r="J1556" s="64"/>
    </row>
    <row r="1557" spans="1:10" ht="15" x14ac:dyDescent="0.2">
      <c r="A1557" s="64"/>
      <c r="B1557" s="64"/>
      <c r="C1557" s="64"/>
      <c r="D1557" s="64"/>
      <c r="E1557" s="64"/>
      <c r="F1557" s="64"/>
      <c r="G1557" s="64"/>
      <c r="H1557" s="64"/>
      <c r="I1557" s="64"/>
      <c r="J1557" s="64"/>
    </row>
    <row r="1558" spans="1:10" ht="15" x14ac:dyDescent="0.2">
      <c r="A1558" s="64"/>
      <c r="B1558" s="64"/>
      <c r="C1558" s="64"/>
      <c r="D1558" s="64"/>
      <c r="E1558" s="64"/>
      <c r="F1558" s="64"/>
      <c r="G1558" s="64"/>
      <c r="H1558" s="64"/>
      <c r="I1558" s="64"/>
      <c r="J1558" s="64"/>
    </row>
    <row r="1559" spans="1:10" ht="15" x14ac:dyDescent="0.2">
      <c r="A1559" s="64"/>
      <c r="B1559" s="64"/>
      <c r="C1559" s="64"/>
      <c r="D1559" s="64"/>
      <c r="E1559" s="64"/>
      <c r="F1559" s="64"/>
      <c r="G1559" s="64"/>
      <c r="H1559" s="64"/>
      <c r="I1559" s="64"/>
      <c r="J1559" s="64"/>
    </row>
    <row r="1560" spans="1:10" ht="15" x14ac:dyDescent="0.2">
      <c r="A1560" s="64"/>
      <c r="B1560" s="64"/>
      <c r="C1560" s="64"/>
      <c r="D1560" s="64"/>
      <c r="E1560" s="64"/>
      <c r="F1560" s="64"/>
      <c r="G1560" s="64"/>
      <c r="H1560" s="64"/>
      <c r="I1560" s="64"/>
      <c r="J1560" s="64"/>
    </row>
    <row r="1561" spans="1:10" ht="15" x14ac:dyDescent="0.2">
      <c r="A1561" s="64"/>
      <c r="B1561" s="64"/>
      <c r="C1561" s="64"/>
      <c r="D1561" s="64"/>
      <c r="E1561" s="64"/>
      <c r="F1561" s="64"/>
      <c r="G1561" s="64"/>
      <c r="H1561" s="64"/>
      <c r="I1561" s="64"/>
      <c r="J1561" s="64"/>
    </row>
    <row r="1562" spans="1:10" ht="15" x14ac:dyDescent="0.2">
      <c r="A1562" s="64"/>
      <c r="B1562" s="64"/>
      <c r="C1562" s="64"/>
      <c r="D1562" s="64"/>
      <c r="E1562" s="64"/>
      <c r="F1562" s="64"/>
      <c r="G1562" s="64"/>
      <c r="H1562" s="64"/>
      <c r="I1562" s="64"/>
      <c r="J1562" s="64"/>
    </row>
    <row r="1563" spans="1:10" ht="15" x14ac:dyDescent="0.2">
      <c r="A1563" s="64"/>
      <c r="B1563" s="64"/>
      <c r="C1563" s="64"/>
      <c r="D1563" s="64"/>
      <c r="E1563" s="64"/>
      <c r="F1563" s="64"/>
      <c r="G1563" s="64"/>
      <c r="H1563" s="64"/>
      <c r="I1563" s="64"/>
      <c r="J1563" s="64"/>
    </row>
    <row r="1564" spans="1:10" ht="15" x14ac:dyDescent="0.2">
      <c r="A1564" s="64"/>
      <c r="B1564" s="64"/>
      <c r="C1564" s="64"/>
      <c r="D1564" s="64"/>
      <c r="E1564" s="64"/>
      <c r="F1564" s="64"/>
      <c r="G1564" s="64"/>
      <c r="H1564" s="64"/>
      <c r="I1564" s="64"/>
      <c r="J1564" s="64"/>
    </row>
    <row r="1565" spans="1:10" ht="15" x14ac:dyDescent="0.2">
      <c r="A1565" s="64"/>
      <c r="B1565" s="64"/>
      <c r="C1565" s="64"/>
      <c r="D1565" s="64"/>
      <c r="E1565" s="64"/>
      <c r="F1565" s="64"/>
      <c r="G1565" s="64"/>
      <c r="H1565" s="64"/>
      <c r="I1565" s="64"/>
      <c r="J1565" s="64"/>
    </row>
    <row r="1566" spans="1:10" ht="15" x14ac:dyDescent="0.2">
      <c r="A1566" s="64"/>
      <c r="B1566" s="64"/>
      <c r="C1566" s="64"/>
      <c r="D1566" s="64"/>
      <c r="E1566" s="64"/>
      <c r="F1566" s="64"/>
      <c r="G1566" s="64"/>
      <c r="H1566" s="64"/>
      <c r="I1566" s="64"/>
      <c r="J1566" s="64"/>
    </row>
    <row r="1567" spans="1:10" ht="15" x14ac:dyDescent="0.2">
      <c r="A1567" s="64"/>
      <c r="B1567" s="64"/>
      <c r="C1567" s="64"/>
      <c r="D1567" s="64"/>
      <c r="E1567" s="64"/>
      <c r="F1567" s="64"/>
      <c r="G1567" s="64"/>
      <c r="H1567" s="64"/>
      <c r="I1567" s="64"/>
      <c r="J1567" s="64"/>
    </row>
    <row r="1568" spans="1:10" ht="15" x14ac:dyDescent="0.2">
      <c r="A1568" s="64"/>
      <c r="B1568" s="64"/>
      <c r="C1568" s="64"/>
      <c r="D1568" s="64"/>
      <c r="E1568" s="64"/>
      <c r="F1568" s="64"/>
      <c r="G1568" s="64"/>
      <c r="H1568" s="64"/>
      <c r="I1568" s="64"/>
      <c r="J1568" s="64"/>
    </row>
    <row r="1569" spans="1:10" ht="15" x14ac:dyDescent="0.2">
      <c r="A1569" s="64"/>
      <c r="B1569" s="64"/>
      <c r="C1569" s="64"/>
      <c r="D1569" s="64"/>
      <c r="E1569" s="64"/>
      <c r="F1569" s="64"/>
      <c r="G1569" s="64"/>
      <c r="H1569" s="64"/>
      <c r="I1569" s="64"/>
      <c r="J1569" s="64"/>
    </row>
    <row r="1570" spans="1:10" ht="15" x14ac:dyDescent="0.2">
      <c r="A1570" s="64"/>
      <c r="B1570" s="64"/>
      <c r="C1570" s="64"/>
      <c r="D1570" s="64"/>
      <c r="E1570" s="64"/>
      <c r="F1570" s="64"/>
      <c r="G1570" s="64"/>
      <c r="H1570" s="64"/>
      <c r="I1570" s="64"/>
      <c r="J1570" s="64"/>
    </row>
    <row r="1571" spans="1:10" ht="15" x14ac:dyDescent="0.2">
      <c r="A1571" s="64"/>
      <c r="B1571" s="64"/>
      <c r="C1571" s="64"/>
      <c r="D1571" s="64"/>
      <c r="E1571" s="64"/>
      <c r="F1571" s="64"/>
      <c r="G1571" s="64"/>
      <c r="H1571" s="64"/>
      <c r="I1571" s="64"/>
      <c r="J1571" s="64"/>
    </row>
    <row r="1572" spans="1:10" ht="15" x14ac:dyDescent="0.2">
      <c r="A1572" s="64"/>
      <c r="B1572" s="64"/>
      <c r="C1572" s="64"/>
      <c r="D1572" s="64"/>
      <c r="E1572" s="64"/>
      <c r="F1572" s="64"/>
      <c r="G1572" s="64"/>
      <c r="H1572" s="64"/>
      <c r="I1572" s="64"/>
      <c r="J1572" s="64"/>
    </row>
    <row r="1573" spans="1:10" ht="15" x14ac:dyDescent="0.2">
      <c r="A1573" s="64"/>
      <c r="B1573" s="64"/>
      <c r="C1573" s="64"/>
      <c r="D1573" s="64"/>
      <c r="E1573" s="64"/>
      <c r="F1573" s="64"/>
      <c r="G1573" s="64"/>
      <c r="H1573" s="64"/>
      <c r="I1573" s="64"/>
      <c r="J1573" s="64"/>
    </row>
    <row r="1574" spans="1:10" ht="15" x14ac:dyDescent="0.2">
      <c r="A1574" s="64"/>
      <c r="B1574" s="64"/>
      <c r="C1574" s="64"/>
      <c r="D1574" s="64"/>
      <c r="E1574" s="64"/>
      <c r="F1574" s="64"/>
      <c r="G1574" s="64"/>
      <c r="H1574" s="64"/>
      <c r="I1574" s="64"/>
      <c r="J1574" s="64"/>
    </row>
    <row r="1575" spans="1:10" ht="15" x14ac:dyDescent="0.2">
      <c r="A1575" s="64"/>
      <c r="B1575" s="64"/>
      <c r="C1575" s="64"/>
      <c r="D1575" s="64"/>
      <c r="E1575" s="64"/>
      <c r="F1575" s="64"/>
      <c r="G1575" s="64"/>
      <c r="H1575" s="64"/>
      <c r="I1575" s="64"/>
      <c r="J1575" s="64"/>
    </row>
    <row r="1576" spans="1:10" ht="15" x14ac:dyDescent="0.2">
      <c r="A1576" s="64"/>
      <c r="B1576" s="64"/>
      <c r="C1576" s="64"/>
      <c r="D1576" s="64"/>
      <c r="E1576" s="64"/>
      <c r="F1576" s="64"/>
      <c r="G1576" s="64"/>
      <c r="H1576" s="64"/>
      <c r="I1576" s="64"/>
      <c r="J1576" s="64"/>
    </row>
    <row r="1577" spans="1:10" ht="15" x14ac:dyDescent="0.2">
      <c r="A1577" s="64"/>
      <c r="B1577" s="64"/>
      <c r="C1577" s="64"/>
      <c r="D1577" s="64"/>
      <c r="E1577" s="64"/>
      <c r="F1577" s="64"/>
      <c r="G1577" s="64"/>
      <c r="H1577" s="64"/>
      <c r="I1577" s="64"/>
      <c r="J1577" s="64"/>
    </row>
    <row r="1578" spans="1:10" ht="15" x14ac:dyDescent="0.2">
      <c r="A1578" s="64"/>
      <c r="B1578" s="64"/>
      <c r="C1578" s="64"/>
      <c r="D1578" s="64"/>
      <c r="E1578" s="64"/>
      <c r="F1578" s="64"/>
      <c r="G1578" s="64"/>
      <c r="H1578" s="64"/>
      <c r="I1578" s="64"/>
      <c r="J1578" s="64"/>
    </row>
    <row r="1579" spans="1:10" ht="15" x14ac:dyDescent="0.2">
      <c r="A1579" s="64"/>
      <c r="B1579" s="64"/>
      <c r="C1579" s="64"/>
      <c r="D1579" s="64"/>
      <c r="E1579" s="64"/>
      <c r="F1579" s="64"/>
      <c r="G1579" s="64"/>
      <c r="H1579" s="64"/>
      <c r="I1579" s="64"/>
      <c r="J1579" s="64"/>
    </row>
    <row r="1580" spans="1:10" ht="15" x14ac:dyDescent="0.2">
      <c r="A1580" s="64"/>
      <c r="B1580" s="64"/>
      <c r="C1580" s="64"/>
      <c r="D1580" s="64"/>
      <c r="E1580" s="64"/>
      <c r="F1580" s="64"/>
      <c r="G1580" s="64"/>
      <c r="H1580" s="64"/>
      <c r="I1580" s="64"/>
      <c r="J1580" s="64"/>
    </row>
    <row r="1581" spans="1:10" ht="15" x14ac:dyDescent="0.2">
      <c r="A1581" s="64"/>
      <c r="B1581" s="64"/>
      <c r="C1581" s="64"/>
      <c r="D1581" s="64"/>
      <c r="E1581" s="64"/>
      <c r="F1581" s="64"/>
      <c r="G1581" s="64"/>
      <c r="H1581" s="64"/>
      <c r="I1581" s="64"/>
      <c r="J1581" s="64"/>
    </row>
    <row r="1582" spans="1:10" ht="15" x14ac:dyDescent="0.2">
      <c r="A1582" s="64"/>
      <c r="B1582" s="64"/>
      <c r="C1582" s="64"/>
      <c r="D1582" s="64"/>
      <c r="E1582" s="64"/>
      <c r="F1582" s="64"/>
      <c r="G1582" s="64"/>
      <c r="H1582" s="64"/>
      <c r="I1582" s="64"/>
      <c r="J1582" s="64"/>
    </row>
    <row r="1583" spans="1:10" ht="15" x14ac:dyDescent="0.2">
      <c r="A1583" s="64"/>
      <c r="B1583" s="64"/>
      <c r="C1583" s="64"/>
      <c r="D1583" s="64"/>
      <c r="E1583" s="64"/>
      <c r="F1583" s="64"/>
      <c r="G1583" s="64"/>
      <c r="H1583" s="64"/>
      <c r="I1583" s="64"/>
      <c r="J1583" s="64"/>
    </row>
    <row r="1584" spans="1:10" ht="15" x14ac:dyDescent="0.2">
      <c r="A1584" s="64"/>
      <c r="B1584" s="64"/>
      <c r="C1584" s="64"/>
      <c r="D1584" s="64"/>
      <c r="E1584" s="64"/>
      <c r="F1584" s="64"/>
      <c r="G1584" s="64"/>
      <c r="H1584" s="64"/>
      <c r="I1584" s="64"/>
      <c r="J1584" s="64"/>
    </row>
    <row r="1585" spans="1:10" ht="15" x14ac:dyDescent="0.2">
      <c r="A1585" s="64"/>
      <c r="B1585" s="64"/>
      <c r="C1585" s="64"/>
      <c r="D1585" s="64"/>
      <c r="E1585" s="64"/>
      <c r="F1585" s="64"/>
      <c r="G1585" s="64"/>
      <c r="H1585" s="64"/>
      <c r="I1585" s="64"/>
      <c r="J1585" s="64"/>
    </row>
    <row r="1586" spans="1:10" ht="15" x14ac:dyDescent="0.2">
      <c r="A1586" s="64"/>
      <c r="B1586" s="64"/>
      <c r="C1586" s="64"/>
      <c r="D1586" s="64"/>
      <c r="E1586" s="64"/>
      <c r="F1586" s="64"/>
      <c r="G1586" s="64"/>
      <c r="H1586" s="64"/>
      <c r="I1586" s="64"/>
      <c r="J1586" s="64"/>
    </row>
    <row r="1587" spans="1:10" ht="15" x14ac:dyDescent="0.2">
      <c r="A1587" s="64"/>
      <c r="B1587" s="64"/>
      <c r="C1587" s="64"/>
      <c r="D1587" s="64"/>
      <c r="E1587" s="64"/>
      <c r="F1587" s="64"/>
      <c r="G1587" s="64"/>
      <c r="H1587" s="64"/>
      <c r="I1587" s="64"/>
      <c r="J1587" s="64"/>
    </row>
    <row r="1588" spans="1:10" ht="15" x14ac:dyDescent="0.2">
      <c r="A1588" s="64"/>
      <c r="B1588" s="64"/>
      <c r="C1588" s="64"/>
      <c r="D1588" s="64"/>
      <c r="E1588" s="64"/>
      <c r="F1588" s="64"/>
      <c r="G1588" s="64"/>
      <c r="H1588" s="64"/>
      <c r="I1588" s="64"/>
      <c r="J1588" s="64"/>
    </row>
    <row r="1589" spans="1:10" ht="15" x14ac:dyDescent="0.2">
      <c r="A1589" s="64"/>
      <c r="B1589" s="64"/>
      <c r="C1589" s="64"/>
      <c r="D1589" s="64"/>
      <c r="E1589" s="64"/>
      <c r="F1589" s="64"/>
      <c r="G1589" s="64"/>
      <c r="H1589" s="64"/>
      <c r="I1589" s="64"/>
      <c r="J1589" s="64"/>
    </row>
    <row r="1590" spans="1:10" ht="15" x14ac:dyDescent="0.2">
      <c r="A1590" s="64"/>
      <c r="B1590" s="64"/>
      <c r="C1590" s="64"/>
      <c r="D1590" s="64"/>
      <c r="E1590" s="64"/>
      <c r="F1590" s="64"/>
      <c r="G1590" s="64"/>
      <c r="H1590" s="64"/>
      <c r="I1590" s="64"/>
      <c r="J1590" s="64"/>
    </row>
    <row r="1591" spans="1:10" ht="15" x14ac:dyDescent="0.2">
      <c r="A1591" s="64"/>
      <c r="B1591" s="64"/>
      <c r="C1591" s="64"/>
      <c r="D1591" s="64"/>
      <c r="E1591" s="64"/>
      <c r="F1591" s="64"/>
      <c r="G1591" s="64"/>
      <c r="H1591" s="64"/>
      <c r="I1591" s="64"/>
      <c r="J1591" s="64"/>
    </row>
    <row r="1592" spans="1:10" ht="15" x14ac:dyDescent="0.2">
      <c r="A1592" s="64"/>
      <c r="B1592" s="64"/>
      <c r="C1592" s="64"/>
      <c r="D1592" s="64"/>
      <c r="E1592" s="64"/>
      <c r="F1592" s="64"/>
      <c r="G1592" s="64"/>
      <c r="H1592" s="64"/>
      <c r="I1592" s="64"/>
      <c r="J1592" s="64"/>
    </row>
    <row r="1593" spans="1:10" ht="15" x14ac:dyDescent="0.2">
      <c r="A1593" s="64"/>
      <c r="B1593" s="64"/>
      <c r="C1593" s="64"/>
      <c r="D1593" s="64"/>
      <c r="E1593" s="64"/>
      <c r="F1593" s="64"/>
      <c r="G1593" s="64"/>
      <c r="H1593" s="64"/>
      <c r="I1593" s="64"/>
      <c r="J1593" s="64"/>
    </row>
    <row r="1594" spans="1:10" ht="15" x14ac:dyDescent="0.2">
      <c r="A1594" s="64"/>
      <c r="B1594" s="64"/>
      <c r="C1594" s="64"/>
      <c r="D1594" s="64"/>
      <c r="E1594" s="64"/>
      <c r="F1594" s="64"/>
      <c r="G1594" s="64"/>
      <c r="H1594" s="64"/>
      <c r="I1594" s="64"/>
      <c r="J1594" s="64"/>
    </row>
    <row r="1595" spans="1:10" ht="15" x14ac:dyDescent="0.2">
      <c r="A1595" s="64"/>
      <c r="B1595" s="64"/>
      <c r="C1595" s="64"/>
      <c r="D1595" s="64"/>
      <c r="E1595" s="64"/>
      <c r="F1595" s="64"/>
      <c r="G1595" s="64"/>
      <c r="H1595" s="64"/>
      <c r="I1595" s="64"/>
      <c r="J1595" s="64"/>
    </row>
    <row r="1596" spans="1:10" ht="15" x14ac:dyDescent="0.2">
      <c r="A1596" s="64"/>
      <c r="B1596" s="64"/>
      <c r="C1596" s="64"/>
      <c r="D1596" s="64"/>
      <c r="E1596" s="64"/>
      <c r="F1596" s="64"/>
      <c r="G1596" s="64"/>
      <c r="H1596" s="64"/>
      <c r="I1596" s="64"/>
      <c r="J1596" s="64"/>
    </row>
    <row r="1597" spans="1:10" ht="15" x14ac:dyDescent="0.2">
      <c r="A1597" s="64"/>
      <c r="B1597" s="64"/>
      <c r="C1597" s="64"/>
      <c r="D1597" s="64"/>
      <c r="E1597" s="64"/>
      <c r="F1597" s="64"/>
      <c r="G1597" s="64"/>
      <c r="H1597" s="64"/>
      <c r="I1597" s="64"/>
      <c r="J1597" s="64"/>
    </row>
    <row r="1598" spans="1:10" ht="15" x14ac:dyDescent="0.2">
      <c r="A1598" s="64"/>
      <c r="B1598" s="64"/>
      <c r="C1598" s="64"/>
      <c r="D1598" s="64"/>
      <c r="E1598" s="64"/>
      <c r="F1598" s="64"/>
      <c r="G1598" s="64"/>
      <c r="H1598" s="64"/>
      <c r="I1598" s="64"/>
      <c r="J1598" s="64"/>
    </row>
    <row r="1599" spans="1:10" ht="15" x14ac:dyDescent="0.2">
      <c r="A1599" s="64"/>
      <c r="B1599" s="64"/>
      <c r="C1599" s="64"/>
      <c r="D1599" s="64"/>
      <c r="E1599" s="64"/>
      <c r="F1599" s="64"/>
      <c r="G1599" s="64"/>
      <c r="H1599" s="64"/>
      <c r="I1599" s="64"/>
      <c r="J1599" s="64"/>
    </row>
    <row r="1600" spans="1:10" ht="15" x14ac:dyDescent="0.2">
      <c r="A1600" s="64"/>
      <c r="B1600" s="64"/>
      <c r="C1600" s="64"/>
      <c r="D1600" s="64"/>
      <c r="E1600" s="64"/>
      <c r="F1600" s="64"/>
      <c r="G1600" s="64"/>
      <c r="H1600" s="64"/>
      <c r="I1600" s="64"/>
      <c r="J1600" s="64"/>
    </row>
    <row r="1601" spans="1:10" ht="15" x14ac:dyDescent="0.2">
      <c r="A1601" s="64"/>
      <c r="B1601" s="64"/>
      <c r="C1601" s="64"/>
      <c r="D1601" s="64"/>
      <c r="E1601" s="64"/>
      <c r="F1601" s="64"/>
      <c r="G1601" s="64"/>
      <c r="H1601" s="64"/>
      <c r="I1601" s="64"/>
      <c r="J1601" s="64"/>
    </row>
    <row r="1602" spans="1:10" ht="15" x14ac:dyDescent="0.2">
      <c r="A1602" s="64"/>
      <c r="B1602" s="64"/>
      <c r="C1602" s="64"/>
      <c r="D1602" s="64"/>
      <c r="E1602" s="64"/>
      <c r="F1602" s="64"/>
      <c r="G1602" s="64"/>
      <c r="H1602" s="64"/>
      <c r="I1602" s="64"/>
      <c r="J1602" s="64"/>
    </row>
    <row r="1603" spans="1:10" ht="15" x14ac:dyDescent="0.2">
      <c r="A1603" s="64"/>
      <c r="B1603" s="64"/>
      <c r="C1603" s="64"/>
      <c r="D1603" s="64"/>
      <c r="E1603" s="64"/>
      <c r="F1603" s="64"/>
      <c r="G1603" s="64"/>
      <c r="H1603" s="64"/>
      <c r="I1603" s="64"/>
      <c r="J1603" s="64"/>
    </row>
    <row r="1604" spans="1:10" ht="15" x14ac:dyDescent="0.2">
      <c r="A1604" s="64"/>
      <c r="B1604" s="64"/>
      <c r="C1604" s="64"/>
      <c r="D1604" s="64"/>
      <c r="E1604" s="64"/>
      <c r="F1604" s="64"/>
      <c r="G1604" s="64"/>
      <c r="H1604" s="64"/>
      <c r="I1604" s="64"/>
      <c r="J1604" s="64"/>
    </row>
    <row r="1605" spans="1:10" ht="15" x14ac:dyDescent="0.2">
      <c r="A1605" s="64"/>
      <c r="B1605" s="64"/>
      <c r="C1605" s="64"/>
      <c r="D1605" s="64"/>
      <c r="E1605" s="64"/>
      <c r="F1605" s="64"/>
      <c r="G1605" s="64"/>
      <c r="H1605" s="64"/>
      <c r="I1605" s="64"/>
      <c r="J1605" s="64"/>
    </row>
    <row r="1606" spans="1:10" ht="15" x14ac:dyDescent="0.2">
      <c r="A1606" s="64"/>
      <c r="B1606" s="64"/>
      <c r="C1606" s="64"/>
      <c r="D1606" s="64"/>
      <c r="E1606" s="64"/>
      <c r="F1606" s="64"/>
      <c r="G1606" s="64"/>
      <c r="H1606" s="64"/>
      <c r="I1606" s="64"/>
      <c r="J1606" s="64"/>
    </row>
    <row r="1607" spans="1:10" ht="15" x14ac:dyDescent="0.2">
      <c r="A1607" s="64"/>
      <c r="B1607" s="64"/>
      <c r="C1607" s="64"/>
      <c r="D1607" s="64"/>
      <c r="E1607" s="64"/>
      <c r="F1607" s="64"/>
      <c r="G1607" s="64"/>
      <c r="H1607" s="64"/>
      <c r="I1607" s="64"/>
      <c r="J1607" s="64"/>
    </row>
    <row r="1608" spans="1:10" ht="15" x14ac:dyDescent="0.2">
      <c r="A1608" s="64"/>
      <c r="B1608" s="64"/>
      <c r="C1608" s="64"/>
      <c r="D1608" s="64"/>
      <c r="E1608" s="64"/>
      <c r="F1608" s="64"/>
      <c r="G1608" s="64"/>
      <c r="H1608" s="64"/>
      <c r="I1608" s="64"/>
      <c r="J1608" s="64"/>
    </row>
    <row r="1609" spans="1:10" ht="15" x14ac:dyDescent="0.2">
      <c r="A1609" s="64"/>
      <c r="B1609" s="64"/>
      <c r="C1609" s="64"/>
      <c r="D1609" s="64"/>
      <c r="E1609" s="64"/>
      <c r="F1609" s="64"/>
      <c r="G1609" s="64"/>
      <c r="H1609" s="64"/>
      <c r="I1609" s="64"/>
      <c r="J1609" s="64"/>
    </row>
    <row r="1610" spans="1:10" ht="15" x14ac:dyDescent="0.2">
      <c r="A1610" s="64"/>
      <c r="B1610" s="64"/>
      <c r="C1610" s="64"/>
      <c r="D1610" s="64"/>
      <c r="E1610" s="64"/>
      <c r="F1610" s="64"/>
      <c r="G1610" s="64"/>
      <c r="H1610" s="64"/>
      <c r="I1610" s="64"/>
      <c r="J1610" s="64"/>
    </row>
    <row r="1611" spans="1:10" ht="15" x14ac:dyDescent="0.2">
      <c r="A1611" s="64"/>
      <c r="B1611" s="64"/>
      <c r="C1611" s="64"/>
      <c r="D1611" s="64"/>
      <c r="E1611" s="64"/>
      <c r="F1611" s="64"/>
      <c r="G1611" s="64"/>
      <c r="H1611" s="64"/>
      <c r="I1611" s="64"/>
      <c r="J1611" s="64"/>
    </row>
    <row r="1612" spans="1:10" ht="15" x14ac:dyDescent="0.2">
      <c r="A1612" s="64"/>
      <c r="B1612" s="64"/>
      <c r="C1612" s="64"/>
      <c r="D1612" s="64"/>
      <c r="E1612" s="64"/>
      <c r="F1612" s="64"/>
      <c r="G1612" s="64"/>
      <c r="H1612" s="64"/>
      <c r="I1612" s="64"/>
      <c r="J1612" s="64"/>
    </row>
    <row r="1613" spans="1:10" ht="15" x14ac:dyDescent="0.2">
      <c r="A1613" s="64"/>
      <c r="B1613" s="64"/>
      <c r="C1613" s="64"/>
      <c r="D1613" s="64"/>
      <c r="E1613" s="64"/>
      <c r="F1613" s="64"/>
      <c r="G1613" s="64"/>
      <c r="H1613" s="64"/>
      <c r="I1613" s="64"/>
      <c r="J1613" s="64"/>
    </row>
    <row r="1614" spans="1:10" ht="15" x14ac:dyDescent="0.2">
      <c r="A1614" s="64"/>
      <c r="B1614" s="64"/>
      <c r="C1614" s="64"/>
      <c r="D1614" s="64"/>
      <c r="E1614" s="64"/>
      <c r="F1614" s="64"/>
      <c r="G1614" s="64"/>
      <c r="H1614" s="64"/>
      <c r="I1614" s="64"/>
      <c r="J1614" s="64"/>
    </row>
    <row r="1615" spans="1:10" ht="15" x14ac:dyDescent="0.2">
      <c r="A1615" s="64"/>
      <c r="B1615" s="64"/>
      <c r="C1615" s="64"/>
      <c r="D1615" s="64"/>
      <c r="E1615" s="64"/>
      <c r="F1615" s="64"/>
      <c r="G1615" s="64"/>
      <c r="H1615" s="64"/>
      <c r="I1615" s="64"/>
      <c r="J1615" s="64"/>
    </row>
    <row r="1616" spans="1:10" ht="15" x14ac:dyDescent="0.2">
      <c r="A1616" s="64"/>
      <c r="B1616" s="64"/>
      <c r="C1616" s="64"/>
      <c r="D1616" s="64"/>
      <c r="E1616" s="64"/>
      <c r="F1616" s="64"/>
      <c r="G1616" s="64"/>
      <c r="H1616" s="64"/>
      <c r="I1616" s="64"/>
      <c r="J1616" s="64"/>
    </row>
    <row r="1617" spans="1:10" ht="15" x14ac:dyDescent="0.2">
      <c r="A1617" s="64"/>
      <c r="B1617" s="64"/>
      <c r="C1617" s="64"/>
      <c r="D1617" s="64"/>
      <c r="E1617" s="64"/>
      <c r="F1617" s="64"/>
      <c r="G1617" s="64"/>
      <c r="H1617" s="64"/>
      <c r="I1617" s="64"/>
      <c r="J1617" s="64"/>
    </row>
    <row r="1618" spans="1:10" ht="15" x14ac:dyDescent="0.2">
      <c r="A1618" s="64"/>
      <c r="B1618" s="64"/>
      <c r="C1618" s="64"/>
      <c r="D1618" s="64"/>
      <c r="E1618" s="64"/>
      <c r="F1618" s="64"/>
      <c r="G1618" s="64"/>
      <c r="H1618" s="64"/>
      <c r="I1618" s="64"/>
      <c r="J1618" s="64"/>
    </row>
    <row r="1619" spans="1:10" ht="15" x14ac:dyDescent="0.2">
      <c r="A1619" s="64"/>
      <c r="B1619" s="64"/>
      <c r="C1619" s="64"/>
      <c r="D1619" s="64"/>
      <c r="E1619" s="64"/>
      <c r="F1619" s="64"/>
      <c r="G1619" s="64"/>
      <c r="H1619" s="64"/>
      <c r="I1619" s="64"/>
      <c r="J1619" s="64"/>
    </row>
    <row r="1620" spans="1:10" ht="15" x14ac:dyDescent="0.2">
      <c r="A1620" s="64"/>
      <c r="B1620" s="64"/>
      <c r="C1620" s="64"/>
      <c r="D1620" s="64"/>
      <c r="E1620" s="64"/>
      <c r="F1620" s="64"/>
      <c r="G1620" s="64"/>
      <c r="H1620" s="64"/>
      <c r="I1620" s="64"/>
      <c r="J1620" s="64"/>
    </row>
    <row r="1621" spans="1:10" ht="15" x14ac:dyDescent="0.2">
      <c r="A1621" s="64"/>
      <c r="B1621" s="64"/>
      <c r="C1621" s="64"/>
      <c r="D1621" s="64"/>
      <c r="E1621" s="64"/>
      <c r="F1621" s="64"/>
      <c r="G1621" s="64"/>
      <c r="H1621" s="64"/>
      <c r="I1621" s="64"/>
      <c r="J1621" s="64"/>
    </row>
    <row r="1622" spans="1:10" ht="15" x14ac:dyDescent="0.2">
      <c r="A1622" s="64"/>
      <c r="B1622" s="64"/>
      <c r="C1622" s="64"/>
      <c r="D1622" s="64"/>
      <c r="E1622" s="64"/>
      <c r="F1622" s="64"/>
      <c r="G1622" s="64"/>
      <c r="H1622" s="64"/>
      <c r="I1622" s="64"/>
      <c r="J1622" s="64"/>
    </row>
    <row r="1623" spans="1:10" ht="15" x14ac:dyDescent="0.2">
      <c r="A1623" s="64"/>
      <c r="B1623" s="64"/>
      <c r="C1623" s="64"/>
      <c r="D1623" s="64"/>
      <c r="E1623" s="64"/>
      <c r="F1623" s="64"/>
      <c r="G1623" s="64"/>
      <c r="H1623" s="64"/>
      <c r="I1623" s="64"/>
      <c r="J1623" s="64"/>
    </row>
    <row r="1624" spans="1:10" ht="15" x14ac:dyDescent="0.2">
      <c r="A1624" s="64"/>
      <c r="B1624" s="64"/>
      <c r="C1624" s="64"/>
      <c r="D1624" s="64"/>
      <c r="E1624" s="64"/>
      <c r="F1624" s="64"/>
      <c r="G1624" s="64"/>
      <c r="H1624" s="64"/>
      <c r="I1624" s="64"/>
      <c r="J1624" s="64"/>
    </row>
    <row r="1625" spans="1:10" ht="15" x14ac:dyDescent="0.2">
      <c r="A1625" s="64"/>
      <c r="B1625" s="64"/>
      <c r="C1625" s="64"/>
      <c r="D1625" s="64"/>
      <c r="E1625" s="64"/>
      <c r="F1625" s="64"/>
      <c r="G1625" s="64"/>
      <c r="H1625" s="64"/>
      <c r="I1625" s="64"/>
      <c r="J1625" s="64"/>
    </row>
    <row r="1626" spans="1:10" ht="15" x14ac:dyDescent="0.2">
      <c r="A1626" s="64"/>
      <c r="B1626" s="64"/>
      <c r="C1626" s="64"/>
      <c r="D1626" s="64"/>
      <c r="E1626" s="64"/>
      <c r="F1626" s="64"/>
      <c r="G1626" s="64"/>
      <c r="H1626" s="64"/>
      <c r="I1626" s="64"/>
      <c r="J1626" s="64"/>
    </row>
    <row r="1627" spans="1:10" ht="15" x14ac:dyDescent="0.2">
      <c r="A1627" s="64"/>
      <c r="B1627" s="64"/>
      <c r="C1627" s="64"/>
      <c r="D1627" s="64"/>
      <c r="E1627" s="64"/>
      <c r="F1627" s="64"/>
      <c r="G1627" s="64"/>
      <c r="H1627" s="64"/>
      <c r="I1627" s="64"/>
      <c r="J1627" s="64"/>
    </row>
    <row r="1628" spans="1:10" ht="15" x14ac:dyDescent="0.2">
      <c r="A1628" s="64"/>
      <c r="B1628" s="64"/>
      <c r="C1628" s="64"/>
      <c r="D1628" s="64"/>
      <c r="E1628" s="64"/>
      <c r="F1628" s="64"/>
      <c r="G1628" s="64"/>
      <c r="H1628" s="64"/>
      <c r="I1628" s="64"/>
      <c r="J1628" s="64"/>
    </row>
    <row r="1629" spans="1:10" ht="15" x14ac:dyDescent="0.2">
      <c r="A1629" s="64"/>
      <c r="B1629" s="64"/>
      <c r="C1629" s="64"/>
      <c r="D1629" s="64"/>
      <c r="E1629" s="64"/>
      <c r="F1629" s="64"/>
      <c r="G1629" s="64"/>
      <c r="H1629" s="64"/>
      <c r="I1629" s="64"/>
      <c r="J1629" s="64"/>
    </row>
    <row r="1630" spans="1:10" ht="15" x14ac:dyDescent="0.2">
      <c r="A1630" s="64"/>
      <c r="B1630" s="64"/>
      <c r="C1630" s="64"/>
      <c r="D1630" s="64"/>
      <c r="E1630" s="64"/>
      <c r="F1630" s="64"/>
      <c r="G1630" s="64"/>
      <c r="H1630" s="64"/>
      <c r="I1630" s="64"/>
      <c r="J1630" s="64"/>
    </row>
    <row r="1631" spans="1:10" ht="15" x14ac:dyDescent="0.2">
      <c r="A1631" s="64"/>
      <c r="B1631" s="64"/>
      <c r="C1631" s="64"/>
      <c r="D1631" s="64"/>
      <c r="E1631" s="64"/>
      <c r="F1631" s="64"/>
      <c r="G1631" s="64"/>
      <c r="H1631" s="64"/>
      <c r="I1631" s="64"/>
      <c r="J1631" s="64"/>
    </row>
    <row r="1632" spans="1:10" ht="15" x14ac:dyDescent="0.2">
      <c r="A1632" s="64"/>
      <c r="B1632" s="64"/>
      <c r="C1632" s="64"/>
      <c r="D1632" s="64"/>
      <c r="E1632" s="64"/>
      <c r="F1632" s="64"/>
      <c r="G1632" s="64"/>
      <c r="H1632" s="64"/>
      <c r="I1632" s="64"/>
      <c r="J1632" s="64"/>
    </row>
    <row r="1633" spans="1:10" ht="15" x14ac:dyDescent="0.2">
      <c r="A1633" s="64"/>
      <c r="B1633" s="64"/>
      <c r="C1633" s="64"/>
      <c r="D1633" s="64"/>
      <c r="E1633" s="64"/>
      <c r="F1633" s="64"/>
      <c r="G1633" s="64"/>
      <c r="H1633" s="64"/>
      <c r="I1633" s="64"/>
      <c r="J1633" s="64"/>
    </row>
    <row r="1634" spans="1:10" ht="15" x14ac:dyDescent="0.2">
      <c r="A1634" s="64"/>
      <c r="B1634" s="64"/>
      <c r="C1634" s="64"/>
      <c r="D1634" s="64"/>
      <c r="E1634" s="64"/>
      <c r="F1634" s="64"/>
      <c r="G1634" s="64"/>
      <c r="H1634" s="64"/>
      <c r="I1634" s="64"/>
      <c r="J1634" s="64"/>
    </row>
    <row r="1635" spans="1:10" ht="15" x14ac:dyDescent="0.2">
      <c r="A1635" s="64"/>
      <c r="B1635" s="64"/>
      <c r="C1635" s="64"/>
      <c r="D1635" s="64"/>
      <c r="E1635" s="64"/>
      <c r="F1635" s="64"/>
      <c r="G1635" s="64"/>
      <c r="H1635" s="64"/>
      <c r="I1635" s="64"/>
      <c r="J1635" s="64"/>
    </row>
    <row r="1636" spans="1:10" ht="15" x14ac:dyDescent="0.2">
      <c r="A1636" s="64"/>
      <c r="B1636" s="64"/>
      <c r="C1636" s="64"/>
      <c r="D1636" s="64"/>
      <c r="E1636" s="64"/>
      <c r="F1636" s="64"/>
      <c r="G1636" s="64"/>
      <c r="H1636" s="64"/>
      <c r="I1636" s="64"/>
      <c r="J1636" s="64"/>
    </row>
    <row r="1637" spans="1:10" ht="15" x14ac:dyDescent="0.2">
      <c r="A1637" s="64"/>
      <c r="B1637" s="64"/>
      <c r="C1637" s="64"/>
      <c r="D1637" s="64"/>
      <c r="E1637" s="64"/>
      <c r="F1637" s="64"/>
      <c r="G1637" s="64"/>
      <c r="H1637" s="64"/>
      <c r="I1637" s="64"/>
      <c r="J1637" s="64"/>
    </row>
    <row r="1638" spans="1:10" ht="15" x14ac:dyDescent="0.2">
      <c r="A1638" s="64"/>
      <c r="B1638" s="64"/>
      <c r="C1638" s="64"/>
      <c r="D1638" s="64"/>
      <c r="E1638" s="64"/>
      <c r="F1638" s="64"/>
      <c r="G1638" s="64"/>
      <c r="H1638" s="64"/>
      <c r="I1638" s="64"/>
      <c r="J1638" s="64"/>
    </row>
    <row r="1639" spans="1:10" ht="15" x14ac:dyDescent="0.2">
      <c r="A1639" s="64"/>
      <c r="B1639" s="64"/>
      <c r="C1639" s="64"/>
      <c r="D1639" s="64"/>
      <c r="E1639" s="64"/>
      <c r="F1639" s="64"/>
      <c r="G1639" s="64"/>
      <c r="H1639" s="64"/>
      <c r="I1639" s="64"/>
      <c r="J1639" s="64"/>
    </row>
    <row r="1640" spans="1:10" ht="15" x14ac:dyDescent="0.2">
      <c r="A1640" s="64"/>
      <c r="B1640" s="64"/>
      <c r="C1640" s="64"/>
      <c r="D1640" s="64"/>
      <c r="E1640" s="64"/>
      <c r="F1640" s="64"/>
      <c r="G1640" s="64"/>
      <c r="H1640" s="64"/>
      <c r="I1640" s="64"/>
      <c r="J1640" s="64"/>
    </row>
    <row r="1641" spans="1:10" ht="15" x14ac:dyDescent="0.2">
      <c r="A1641" s="64"/>
      <c r="B1641" s="64"/>
      <c r="C1641" s="64"/>
      <c r="D1641" s="64"/>
      <c r="E1641" s="64"/>
      <c r="F1641" s="64"/>
      <c r="G1641" s="64"/>
      <c r="H1641" s="64"/>
      <c r="I1641" s="64"/>
      <c r="J1641" s="64"/>
    </row>
    <row r="1642" spans="1:10" ht="15" x14ac:dyDescent="0.2">
      <c r="A1642" s="64"/>
      <c r="B1642" s="64"/>
      <c r="C1642" s="64"/>
      <c r="D1642" s="64"/>
      <c r="E1642" s="64"/>
      <c r="F1642" s="64"/>
      <c r="G1642" s="64"/>
      <c r="H1642" s="64"/>
      <c r="I1642" s="64"/>
      <c r="J1642" s="64"/>
    </row>
    <row r="1643" spans="1:10" ht="15" x14ac:dyDescent="0.2">
      <c r="A1643" s="64"/>
      <c r="B1643" s="64"/>
      <c r="C1643" s="64"/>
      <c r="D1643" s="64"/>
      <c r="E1643" s="64"/>
      <c r="F1643" s="64"/>
      <c r="G1643" s="64"/>
      <c r="H1643" s="64"/>
      <c r="I1643" s="64"/>
      <c r="J1643" s="64"/>
    </row>
    <row r="1644" spans="1:10" ht="15" x14ac:dyDescent="0.2">
      <c r="A1644" s="64"/>
      <c r="B1644" s="64"/>
      <c r="C1644" s="64"/>
      <c r="D1644" s="64"/>
      <c r="E1644" s="64"/>
      <c r="F1644" s="64"/>
      <c r="G1644" s="64"/>
      <c r="H1644" s="64"/>
      <c r="I1644" s="64"/>
      <c r="J1644" s="64"/>
    </row>
    <row r="1645" spans="1:10" ht="15" x14ac:dyDescent="0.2">
      <c r="A1645" s="64"/>
      <c r="B1645" s="64"/>
      <c r="C1645" s="64"/>
      <c r="D1645" s="64"/>
      <c r="E1645" s="64"/>
      <c r="F1645" s="64"/>
      <c r="G1645" s="64"/>
      <c r="H1645" s="64"/>
      <c r="I1645" s="64"/>
      <c r="J1645" s="64"/>
    </row>
    <row r="1646" spans="1:10" ht="15" x14ac:dyDescent="0.2">
      <c r="A1646" s="64"/>
      <c r="B1646" s="64"/>
      <c r="C1646" s="64"/>
      <c r="D1646" s="64"/>
      <c r="E1646" s="64"/>
      <c r="F1646" s="64"/>
      <c r="G1646" s="64"/>
      <c r="H1646" s="64"/>
      <c r="I1646" s="64"/>
      <c r="J1646" s="64"/>
    </row>
    <row r="1647" spans="1:10" ht="15" x14ac:dyDescent="0.2">
      <c r="A1647" s="64"/>
      <c r="B1647" s="64"/>
      <c r="C1647" s="64"/>
      <c r="D1647" s="64"/>
      <c r="E1647" s="64"/>
      <c r="F1647" s="64"/>
      <c r="G1647" s="64"/>
      <c r="H1647" s="64"/>
      <c r="I1647" s="64"/>
      <c r="J1647" s="64"/>
    </row>
    <row r="1648" spans="1:10" ht="15" x14ac:dyDescent="0.2">
      <c r="A1648" s="64"/>
      <c r="B1648" s="64"/>
      <c r="C1648" s="64"/>
      <c r="D1648" s="64"/>
      <c r="E1648" s="64"/>
      <c r="F1648" s="64"/>
      <c r="G1648" s="64"/>
      <c r="H1648" s="64"/>
      <c r="I1648" s="64"/>
      <c r="J1648" s="64"/>
    </row>
    <row r="1649" spans="1:10" ht="15" x14ac:dyDescent="0.2">
      <c r="A1649" s="64"/>
      <c r="B1649" s="64"/>
      <c r="C1649" s="64"/>
      <c r="D1649" s="64"/>
      <c r="E1649" s="64"/>
      <c r="F1649" s="64"/>
      <c r="G1649" s="64"/>
      <c r="H1649" s="64"/>
      <c r="I1649" s="64"/>
      <c r="J1649" s="64"/>
    </row>
    <row r="1650" spans="1:10" ht="15" x14ac:dyDescent="0.2">
      <c r="A1650" s="64"/>
      <c r="B1650" s="64"/>
      <c r="C1650" s="64"/>
      <c r="D1650" s="64"/>
      <c r="E1650" s="64"/>
      <c r="F1650" s="64"/>
      <c r="G1650" s="64"/>
      <c r="H1650" s="64"/>
      <c r="I1650" s="64"/>
      <c r="J1650" s="64"/>
    </row>
    <row r="1651" spans="1:10" ht="15" x14ac:dyDescent="0.2">
      <c r="A1651" s="64"/>
      <c r="B1651" s="64"/>
      <c r="C1651" s="64"/>
      <c r="D1651" s="64"/>
      <c r="E1651" s="64"/>
      <c r="F1651" s="64"/>
      <c r="G1651" s="64"/>
      <c r="H1651" s="64"/>
      <c r="I1651" s="64"/>
      <c r="J1651" s="64"/>
    </row>
    <row r="1652" spans="1:10" ht="15" x14ac:dyDescent="0.2">
      <c r="A1652" s="64"/>
      <c r="B1652" s="64"/>
      <c r="C1652" s="64"/>
      <c r="D1652" s="64"/>
      <c r="E1652" s="64"/>
      <c r="F1652" s="64"/>
      <c r="G1652" s="64"/>
      <c r="H1652" s="64"/>
      <c r="I1652" s="64"/>
      <c r="J1652" s="64"/>
    </row>
    <row r="1653" spans="1:10" ht="15" x14ac:dyDescent="0.2">
      <c r="A1653" s="64"/>
      <c r="B1653" s="64"/>
      <c r="C1653" s="64"/>
      <c r="D1653" s="64"/>
      <c r="E1653" s="64"/>
      <c r="F1653" s="64"/>
      <c r="G1653" s="64"/>
      <c r="H1653" s="64"/>
      <c r="I1653" s="64"/>
      <c r="J1653" s="64"/>
    </row>
    <row r="1654" spans="1:10" ht="15" x14ac:dyDescent="0.2">
      <c r="A1654" s="64"/>
      <c r="B1654" s="64"/>
      <c r="C1654" s="64"/>
      <c r="D1654" s="64"/>
      <c r="E1654" s="64"/>
      <c r="F1654" s="64"/>
      <c r="G1654" s="64"/>
      <c r="H1654" s="64"/>
      <c r="I1654" s="64"/>
      <c r="J1654" s="64"/>
    </row>
    <row r="1655" spans="1:10" ht="15" x14ac:dyDescent="0.2">
      <c r="A1655" s="64"/>
      <c r="B1655" s="64"/>
      <c r="C1655" s="64"/>
      <c r="D1655" s="64"/>
      <c r="E1655" s="64"/>
      <c r="F1655" s="64"/>
      <c r="G1655" s="64"/>
      <c r="H1655" s="64"/>
      <c r="I1655" s="64"/>
      <c r="J1655" s="64"/>
    </row>
    <row r="1656" spans="1:10" ht="15" x14ac:dyDescent="0.2">
      <c r="A1656" s="64"/>
      <c r="B1656" s="64"/>
      <c r="C1656" s="64"/>
      <c r="D1656" s="64"/>
      <c r="E1656" s="64"/>
      <c r="F1656" s="64"/>
      <c r="G1656" s="64"/>
      <c r="H1656" s="64"/>
      <c r="I1656" s="64"/>
      <c r="J1656" s="64"/>
    </row>
    <row r="1657" spans="1:10" ht="15" x14ac:dyDescent="0.2">
      <c r="A1657" s="64"/>
      <c r="B1657" s="64"/>
      <c r="C1657" s="64"/>
      <c r="D1657" s="64"/>
      <c r="E1657" s="64"/>
      <c r="F1657" s="64"/>
      <c r="G1657" s="64"/>
      <c r="H1657" s="64"/>
      <c r="I1657" s="64"/>
      <c r="J1657" s="64"/>
    </row>
    <row r="1658" spans="1:10" ht="15" x14ac:dyDescent="0.2">
      <c r="A1658" s="64"/>
      <c r="B1658" s="64"/>
      <c r="C1658" s="64"/>
      <c r="D1658" s="64"/>
      <c r="E1658" s="64"/>
      <c r="F1658" s="64"/>
      <c r="G1658" s="64"/>
      <c r="H1658" s="64"/>
      <c r="I1658" s="64"/>
      <c r="J1658" s="64"/>
    </row>
    <row r="1659" spans="1:10" ht="15" x14ac:dyDescent="0.2">
      <c r="A1659" s="64"/>
      <c r="B1659" s="64"/>
      <c r="C1659" s="64"/>
      <c r="D1659" s="64"/>
      <c r="E1659" s="64"/>
      <c r="F1659" s="64"/>
      <c r="G1659" s="64"/>
      <c r="H1659" s="64"/>
      <c r="I1659" s="64"/>
      <c r="J1659" s="64"/>
    </row>
    <row r="1660" spans="1:10" ht="15" x14ac:dyDescent="0.2">
      <c r="A1660" s="64"/>
      <c r="B1660" s="64"/>
      <c r="C1660" s="64"/>
      <c r="D1660" s="64"/>
      <c r="E1660" s="64"/>
      <c r="F1660" s="64"/>
      <c r="G1660" s="64"/>
      <c r="H1660" s="64"/>
      <c r="I1660" s="64"/>
      <c r="J1660" s="64"/>
    </row>
    <row r="1661" spans="1:10" ht="15" x14ac:dyDescent="0.2">
      <c r="A1661" s="64"/>
      <c r="B1661" s="64"/>
      <c r="C1661" s="64"/>
      <c r="D1661" s="64"/>
      <c r="E1661" s="64"/>
      <c r="F1661" s="64"/>
      <c r="G1661" s="64"/>
      <c r="H1661" s="64"/>
      <c r="I1661" s="64"/>
      <c r="J1661" s="64"/>
    </row>
    <row r="1662" spans="1:10" ht="15" x14ac:dyDescent="0.2">
      <c r="A1662" s="64"/>
      <c r="B1662" s="64"/>
      <c r="C1662" s="64"/>
      <c r="D1662" s="64"/>
      <c r="E1662" s="64"/>
      <c r="F1662" s="64"/>
      <c r="G1662" s="64"/>
      <c r="H1662" s="64"/>
      <c r="I1662" s="64"/>
      <c r="J1662" s="64"/>
    </row>
    <row r="1663" spans="1:10" ht="15" x14ac:dyDescent="0.2">
      <c r="A1663" s="64"/>
      <c r="B1663" s="64"/>
      <c r="C1663" s="64"/>
      <c r="D1663" s="64"/>
      <c r="E1663" s="64"/>
      <c r="F1663" s="64"/>
      <c r="G1663" s="64"/>
      <c r="H1663" s="64"/>
      <c r="I1663" s="64"/>
      <c r="J1663" s="64"/>
    </row>
    <row r="1664" spans="1:10" ht="15" x14ac:dyDescent="0.2">
      <c r="A1664" s="64"/>
      <c r="B1664" s="64"/>
      <c r="C1664" s="64"/>
      <c r="D1664" s="64"/>
      <c r="E1664" s="64"/>
      <c r="F1664" s="64"/>
      <c r="G1664" s="64"/>
      <c r="H1664" s="64"/>
      <c r="I1664" s="64"/>
      <c r="J1664" s="64"/>
    </row>
    <row r="1665" spans="1:10" ht="15" x14ac:dyDescent="0.2">
      <c r="A1665" s="64"/>
      <c r="B1665" s="64"/>
      <c r="C1665" s="64"/>
      <c r="D1665" s="64"/>
      <c r="E1665" s="64"/>
      <c r="F1665" s="64"/>
      <c r="G1665" s="64"/>
      <c r="H1665" s="64"/>
      <c r="I1665" s="64"/>
      <c r="J1665" s="64"/>
    </row>
    <row r="1666" spans="1:10" ht="15" x14ac:dyDescent="0.2">
      <c r="A1666" s="64"/>
      <c r="B1666" s="64"/>
      <c r="C1666" s="64"/>
      <c r="D1666" s="64"/>
      <c r="E1666" s="64"/>
      <c r="F1666" s="64"/>
      <c r="G1666" s="64"/>
      <c r="H1666" s="64"/>
      <c r="I1666" s="64"/>
      <c r="J1666" s="64"/>
    </row>
    <row r="1667" spans="1:10" ht="15" x14ac:dyDescent="0.2">
      <c r="A1667" s="64"/>
      <c r="B1667" s="64"/>
      <c r="C1667" s="64"/>
      <c r="D1667" s="64"/>
      <c r="E1667" s="64"/>
      <c r="F1667" s="64"/>
      <c r="G1667" s="64"/>
      <c r="H1667" s="64"/>
      <c r="I1667" s="64"/>
      <c r="J1667" s="64"/>
    </row>
    <row r="1668" spans="1:10" ht="15" x14ac:dyDescent="0.2">
      <c r="A1668" s="64"/>
      <c r="B1668" s="64"/>
      <c r="C1668" s="64"/>
      <c r="D1668" s="64"/>
      <c r="E1668" s="64"/>
      <c r="F1668" s="64"/>
      <c r="G1668" s="64"/>
      <c r="H1668" s="64"/>
      <c r="I1668" s="64"/>
      <c r="J1668" s="64"/>
    </row>
    <row r="1669" spans="1:10" ht="15" x14ac:dyDescent="0.2">
      <c r="A1669" s="64"/>
      <c r="B1669" s="64"/>
      <c r="C1669" s="64"/>
      <c r="D1669" s="64"/>
      <c r="E1669" s="64"/>
      <c r="F1669" s="64"/>
      <c r="G1669" s="64"/>
      <c r="H1669" s="64"/>
      <c r="I1669" s="64"/>
      <c r="J1669" s="64"/>
    </row>
    <row r="1670" spans="1:10" ht="15" x14ac:dyDescent="0.2">
      <c r="A1670" s="64"/>
      <c r="B1670" s="64"/>
      <c r="C1670" s="64"/>
      <c r="D1670" s="64"/>
      <c r="E1670" s="64"/>
      <c r="F1670" s="64"/>
      <c r="G1670" s="64"/>
      <c r="H1670" s="64"/>
      <c r="I1670" s="64"/>
      <c r="J1670" s="64"/>
    </row>
    <row r="1671" spans="1:10" ht="15" x14ac:dyDescent="0.2">
      <c r="A1671" s="64"/>
      <c r="B1671" s="64"/>
      <c r="C1671" s="64"/>
      <c r="D1671" s="64"/>
      <c r="E1671" s="64"/>
      <c r="F1671" s="64"/>
      <c r="G1671" s="64"/>
      <c r="H1671" s="64"/>
      <c r="I1671" s="64"/>
      <c r="J1671" s="64"/>
    </row>
    <row r="1672" spans="1:10" ht="15" x14ac:dyDescent="0.2">
      <c r="A1672" s="64"/>
      <c r="B1672" s="64"/>
      <c r="C1672" s="64"/>
      <c r="D1672" s="64"/>
      <c r="E1672" s="64"/>
      <c r="F1672" s="64"/>
      <c r="G1672" s="64"/>
      <c r="H1672" s="64"/>
      <c r="I1672" s="64"/>
      <c r="J1672" s="64"/>
    </row>
    <row r="1673" spans="1:10" ht="15" x14ac:dyDescent="0.2">
      <c r="A1673" s="64"/>
      <c r="B1673" s="64"/>
      <c r="C1673" s="64"/>
      <c r="D1673" s="64"/>
      <c r="E1673" s="64"/>
      <c r="F1673" s="64"/>
      <c r="G1673" s="64"/>
      <c r="H1673" s="64"/>
      <c r="I1673" s="64"/>
      <c r="J1673" s="64"/>
    </row>
    <row r="1674" spans="1:10" ht="15" x14ac:dyDescent="0.2">
      <c r="A1674" s="64"/>
      <c r="B1674" s="64"/>
      <c r="C1674" s="64"/>
      <c r="D1674" s="64"/>
      <c r="E1674" s="64"/>
      <c r="F1674" s="64"/>
      <c r="G1674" s="64"/>
      <c r="H1674" s="64"/>
      <c r="I1674" s="64"/>
      <c r="J1674" s="64"/>
    </row>
    <row r="1675" spans="1:10" ht="15" x14ac:dyDescent="0.2">
      <c r="A1675" s="64"/>
      <c r="B1675" s="64"/>
      <c r="C1675" s="64"/>
      <c r="D1675" s="64"/>
      <c r="E1675" s="64"/>
      <c r="F1675" s="64"/>
      <c r="G1675" s="64"/>
      <c r="H1675" s="64"/>
      <c r="I1675" s="64"/>
      <c r="J1675" s="64"/>
    </row>
    <row r="1676" spans="1:10" ht="15" x14ac:dyDescent="0.2">
      <c r="A1676" s="64"/>
      <c r="B1676" s="64"/>
      <c r="C1676" s="64"/>
      <c r="D1676" s="64"/>
      <c r="E1676" s="64"/>
      <c r="F1676" s="64"/>
      <c r="G1676" s="64"/>
      <c r="H1676" s="64"/>
      <c r="I1676" s="64"/>
      <c r="J1676" s="64"/>
    </row>
    <row r="1677" spans="1:10" ht="15" x14ac:dyDescent="0.2">
      <c r="A1677" s="64"/>
      <c r="B1677" s="64"/>
      <c r="C1677" s="64"/>
      <c r="D1677" s="64"/>
      <c r="E1677" s="64"/>
      <c r="F1677" s="64"/>
      <c r="G1677" s="64"/>
      <c r="H1677" s="64"/>
      <c r="I1677" s="64"/>
      <c r="J1677" s="64"/>
    </row>
    <row r="1678" spans="1:10" ht="15" x14ac:dyDescent="0.2">
      <c r="A1678" s="64"/>
      <c r="B1678" s="64"/>
      <c r="C1678" s="64"/>
      <c r="D1678" s="64"/>
      <c r="E1678" s="64"/>
      <c r="F1678" s="64"/>
      <c r="G1678" s="64"/>
      <c r="H1678" s="64"/>
      <c r="I1678" s="64"/>
      <c r="J1678" s="64"/>
    </row>
    <row r="1679" spans="1:10" ht="15" x14ac:dyDescent="0.2">
      <c r="A1679" s="64"/>
      <c r="B1679" s="64"/>
      <c r="C1679" s="64"/>
      <c r="D1679" s="64"/>
      <c r="E1679" s="64"/>
      <c r="F1679" s="64"/>
      <c r="G1679" s="64"/>
      <c r="H1679" s="64"/>
      <c r="I1679" s="64"/>
      <c r="J1679" s="64"/>
    </row>
    <row r="1680" spans="1:10" ht="15" x14ac:dyDescent="0.2">
      <c r="A1680" s="64"/>
      <c r="B1680" s="64"/>
      <c r="C1680" s="64"/>
      <c r="D1680" s="64"/>
      <c r="E1680" s="64"/>
      <c r="F1680" s="64"/>
      <c r="G1680" s="64"/>
      <c r="H1680" s="64"/>
      <c r="I1680" s="64"/>
      <c r="J1680" s="64"/>
    </row>
    <row r="1681" spans="1:10" ht="15" x14ac:dyDescent="0.2">
      <c r="A1681" s="64"/>
      <c r="B1681" s="64"/>
      <c r="C1681" s="64"/>
      <c r="D1681" s="64"/>
      <c r="E1681" s="64"/>
      <c r="F1681" s="64"/>
      <c r="G1681" s="64"/>
      <c r="H1681" s="64"/>
      <c r="I1681" s="64"/>
      <c r="J1681" s="64"/>
    </row>
    <row r="1682" spans="1:10" ht="15" x14ac:dyDescent="0.2">
      <c r="A1682" s="64"/>
      <c r="B1682" s="64"/>
      <c r="C1682" s="64"/>
      <c r="D1682" s="64"/>
      <c r="E1682" s="64"/>
      <c r="F1682" s="64"/>
      <c r="G1682" s="64"/>
      <c r="H1682" s="64"/>
      <c r="I1682" s="64"/>
      <c r="J1682" s="64"/>
    </row>
    <row r="1683" spans="1:10" ht="15" x14ac:dyDescent="0.2">
      <c r="A1683" s="64"/>
      <c r="B1683" s="64"/>
      <c r="C1683" s="64"/>
      <c r="D1683" s="64"/>
      <c r="E1683" s="64"/>
      <c r="F1683" s="64"/>
      <c r="G1683" s="64"/>
      <c r="H1683" s="64"/>
      <c r="I1683" s="64"/>
      <c r="J1683" s="64"/>
    </row>
    <row r="1684" spans="1:10" ht="15" x14ac:dyDescent="0.2">
      <c r="A1684" s="64"/>
      <c r="B1684" s="64"/>
      <c r="C1684" s="64"/>
      <c r="D1684" s="64"/>
      <c r="E1684" s="64"/>
      <c r="F1684" s="64"/>
      <c r="G1684" s="64"/>
      <c r="H1684" s="64"/>
      <c r="I1684" s="64"/>
      <c r="J1684" s="64"/>
    </row>
    <row r="1685" spans="1:10" ht="15" x14ac:dyDescent="0.2">
      <c r="A1685" s="64"/>
      <c r="B1685" s="64"/>
      <c r="C1685" s="64"/>
      <c r="D1685" s="64"/>
      <c r="E1685" s="64"/>
      <c r="F1685" s="64"/>
      <c r="G1685" s="64"/>
      <c r="H1685" s="64"/>
      <c r="I1685" s="64"/>
      <c r="J1685" s="64"/>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2"/>
  <sheetViews>
    <sheetView showGridLines="0" zoomScaleNormal="100" zoomScalePageLayoutView="80" workbookViewId="0"/>
  </sheetViews>
  <sheetFormatPr defaultColWidth="0" defaultRowHeight="15" customHeight="1" zeroHeight="1" x14ac:dyDescent="0.2"/>
  <cols>
    <col min="1" max="1" width="8.296875" customWidth="1"/>
    <col min="2" max="2" width="58.5" style="29" customWidth="1"/>
    <col min="3" max="3" width="24.59765625" style="19" customWidth="1"/>
    <col min="4" max="4" width="24.59765625" style="5" customWidth="1"/>
    <col min="5" max="5" width="24.59765625" style="6" customWidth="1"/>
    <col min="6" max="7" width="24.59765625" style="19" customWidth="1"/>
    <col min="8" max="8" width="26.59765625" style="6" customWidth="1"/>
    <col min="9" max="9" width="12" style="3" customWidth="1"/>
    <col min="10" max="10" width="15.69921875" style="3" customWidth="1"/>
    <col min="11" max="11" width="6.59765625" style="3" customWidth="1"/>
    <col min="12" max="259" width="6.59765625" style="3" hidden="1" customWidth="1"/>
    <col min="260" max="16384" width="6.59765625" hidden="1"/>
  </cols>
  <sheetData>
    <row r="1" spans="1:10" ht="15" customHeight="1" x14ac:dyDescent="0.2">
      <c r="A1" s="273" t="s">
        <v>3243</v>
      </c>
    </row>
    <row r="2" spans="1:10" ht="36" customHeight="1" x14ac:dyDescent="0.2">
      <c r="A2" s="411" t="s">
        <v>3202</v>
      </c>
      <c r="B2" s="412"/>
      <c r="C2" s="412"/>
      <c r="D2" s="412"/>
      <c r="E2" s="412"/>
      <c r="F2" s="412"/>
      <c r="G2" s="412"/>
      <c r="H2" s="412"/>
      <c r="I2" s="412"/>
      <c r="J2" s="412"/>
    </row>
    <row r="3" spans="1:10" ht="36" customHeight="1" x14ac:dyDescent="0.2">
      <c r="A3" s="328" t="s">
        <v>2797</v>
      </c>
      <c r="B3" s="328"/>
      <c r="C3" s="328"/>
      <c r="D3" s="328"/>
      <c r="E3" s="328"/>
      <c r="F3" s="328"/>
      <c r="G3" s="328"/>
      <c r="H3" s="328"/>
      <c r="I3" s="73"/>
      <c r="J3" s="73"/>
    </row>
    <row r="4" spans="1:10" ht="1.5" customHeight="1" x14ac:dyDescent="0.2">
      <c r="A4" s="61"/>
      <c r="B4" s="61"/>
      <c r="C4" s="61"/>
      <c r="D4" s="61"/>
      <c r="E4" s="61"/>
      <c r="F4" s="61"/>
      <c r="G4" s="61"/>
      <c r="H4" s="61"/>
      <c r="I4" s="73"/>
      <c r="J4" s="73"/>
    </row>
    <row r="5" spans="1:10" ht="2.1" customHeight="1" x14ac:dyDescent="0.2">
      <c r="A5" s="61"/>
      <c r="B5" s="61"/>
      <c r="C5" s="61"/>
      <c r="D5" s="61"/>
      <c r="E5" s="61"/>
      <c r="F5" s="61"/>
      <c r="G5" s="61"/>
      <c r="H5" s="61"/>
      <c r="I5" s="73"/>
      <c r="J5" s="73"/>
    </row>
    <row r="6" spans="1:10" ht="2.1" customHeight="1" x14ac:dyDescent="0.2">
      <c r="A6" s="61"/>
      <c r="B6" s="61"/>
      <c r="C6" s="61"/>
      <c r="D6" s="61"/>
      <c r="E6" s="61"/>
      <c r="F6" s="61"/>
      <c r="G6" s="61"/>
      <c r="H6" s="61"/>
      <c r="I6" s="73"/>
      <c r="J6" s="73"/>
    </row>
    <row r="7" spans="1:10" ht="2.1" customHeight="1" x14ac:dyDescent="0.2">
      <c r="A7" s="61"/>
      <c r="B7" s="61"/>
      <c r="C7" s="61"/>
      <c r="D7" s="61"/>
      <c r="E7" s="61"/>
      <c r="F7" s="61"/>
      <c r="G7" s="61"/>
      <c r="H7" s="61"/>
      <c r="I7" s="73"/>
      <c r="J7" s="73"/>
    </row>
    <row r="8" spans="1:10" ht="2.1" customHeight="1" x14ac:dyDescent="0.2">
      <c r="A8" s="61"/>
      <c r="B8" s="61"/>
      <c r="C8" s="61"/>
      <c r="D8" s="61"/>
      <c r="E8" s="61"/>
      <c r="F8" s="61"/>
      <c r="G8" s="61"/>
      <c r="H8" s="61"/>
      <c r="I8" s="73"/>
      <c r="J8" s="73"/>
    </row>
    <row r="9" spans="1:10" ht="2.1" customHeight="1" x14ac:dyDescent="0.2">
      <c r="A9" s="61"/>
      <c r="B9" s="61"/>
      <c r="C9" s="61"/>
      <c r="D9" s="61"/>
      <c r="E9" s="61"/>
      <c r="F9" s="61"/>
      <c r="G9" s="61"/>
      <c r="H9" s="61"/>
      <c r="I9" s="73"/>
      <c r="J9" s="73"/>
    </row>
    <row r="10" spans="1:10" ht="2.1" customHeight="1" x14ac:dyDescent="0.2">
      <c r="A10" s="61"/>
      <c r="B10" s="61"/>
      <c r="C10" s="61"/>
      <c r="D10" s="61"/>
      <c r="E10" s="61"/>
      <c r="F10" s="61"/>
      <c r="G10" s="61"/>
      <c r="H10" s="61"/>
      <c r="I10" s="73"/>
      <c r="J10" s="73"/>
    </row>
    <row r="11" spans="1:10" ht="2.1" customHeight="1" x14ac:dyDescent="0.2">
      <c r="A11" s="61"/>
      <c r="B11" s="61"/>
      <c r="C11" s="61"/>
      <c r="D11" s="61"/>
      <c r="E11" s="61"/>
      <c r="F11" s="61"/>
      <c r="G11" s="61"/>
      <c r="H11" s="61"/>
      <c r="I11" s="73"/>
      <c r="J11" s="73"/>
    </row>
    <row r="12" spans="1:10" ht="2.1" customHeight="1" x14ac:dyDescent="0.2">
      <c r="A12" s="61"/>
      <c r="B12" s="61"/>
      <c r="C12" s="61"/>
      <c r="D12" s="61"/>
      <c r="E12" s="61"/>
      <c r="F12" s="61"/>
      <c r="G12" s="61"/>
      <c r="H12" s="61"/>
      <c r="I12" s="73"/>
      <c r="J12" s="73"/>
    </row>
    <row r="13" spans="1:10" ht="2.1" customHeight="1" x14ac:dyDescent="0.2">
      <c r="A13" s="61"/>
      <c r="B13" s="61"/>
      <c r="C13" s="61"/>
      <c r="D13" s="61"/>
      <c r="E13" s="61"/>
      <c r="F13" s="61"/>
      <c r="G13" s="61"/>
      <c r="H13" s="61"/>
      <c r="I13" s="73"/>
      <c r="J13" s="73"/>
    </row>
    <row r="14" spans="1:10" ht="2.1" customHeight="1" x14ac:dyDescent="0.2">
      <c r="A14" s="61"/>
      <c r="B14" s="61"/>
      <c r="C14" s="61"/>
      <c r="D14" s="61"/>
      <c r="E14" s="61"/>
      <c r="F14" s="61"/>
      <c r="G14" s="61"/>
      <c r="H14" s="61"/>
      <c r="I14" s="73"/>
      <c r="J14" s="73"/>
    </row>
    <row r="15" spans="1:10" ht="2.1" customHeight="1" x14ac:dyDescent="0.2">
      <c r="A15" s="61"/>
      <c r="B15" s="61"/>
      <c r="C15" s="61"/>
      <c r="D15" s="61"/>
      <c r="E15" s="61"/>
      <c r="F15" s="61"/>
      <c r="G15" s="61"/>
      <c r="H15" s="61"/>
      <c r="I15" s="73"/>
      <c r="J15" s="73"/>
    </row>
    <row r="16" spans="1:10" ht="2.1" customHeight="1" x14ac:dyDescent="0.2">
      <c r="A16" s="61"/>
      <c r="B16" s="61"/>
      <c r="C16" s="61"/>
      <c r="D16" s="61"/>
      <c r="E16" s="61"/>
      <c r="F16" s="61"/>
      <c r="G16" s="61"/>
      <c r="H16" s="61"/>
      <c r="I16" s="73"/>
      <c r="J16" s="73"/>
    </row>
    <row r="17" spans="1:259" ht="2.1" customHeight="1" x14ac:dyDescent="0.2">
      <c r="A17" s="61"/>
      <c r="B17" s="61"/>
      <c r="C17" s="61"/>
      <c r="D17" s="61"/>
      <c r="E17" s="61"/>
      <c r="F17" s="61"/>
      <c r="G17" s="61"/>
      <c r="H17" s="61"/>
      <c r="I17" s="73"/>
      <c r="J17" s="73"/>
    </row>
    <row r="18" spans="1:259" ht="2.1" customHeight="1" x14ac:dyDescent="0.2">
      <c r="A18" s="61"/>
      <c r="B18" s="61"/>
      <c r="C18" s="61"/>
      <c r="D18" s="61"/>
      <c r="E18" s="61"/>
      <c r="F18" s="61"/>
      <c r="G18" s="61"/>
      <c r="H18" s="61"/>
      <c r="I18" s="73"/>
      <c r="J18" s="73"/>
    </row>
    <row r="19" spans="1:259" ht="2.1" customHeight="1" x14ac:dyDescent="0.2">
      <c r="A19" s="61"/>
      <c r="B19" s="61"/>
      <c r="C19" s="61"/>
      <c r="D19" s="61"/>
      <c r="E19" s="61"/>
      <c r="F19" s="61"/>
      <c r="G19" s="61"/>
      <c r="H19" s="61"/>
      <c r="I19" s="73"/>
      <c r="J19" s="73"/>
    </row>
    <row r="20" spans="1:259" ht="2.1" customHeight="1" x14ac:dyDescent="0.2">
      <c r="A20" s="61"/>
      <c r="B20" s="61"/>
      <c r="C20" s="61"/>
      <c r="D20" s="61"/>
      <c r="E20" s="61"/>
      <c r="F20" s="61"/>
      <c r="G20" s="61"/>
      <c r="H20" s="61"/>
      <c r="I20" s="73"/>
      <c r="J20" s="73"/>
    </row>
    <row r="21" spans="1:259" ht="2.1" customHeight="1" x14ac:dyDescent="0.2">
      <c r="A21" s="61"/>
      <c r="B21" s="61"/>
      <c r="C21" s="61"/>
      <c r="D21" s="61"/>
      <c r="E21" s="61"/>
      <c r="F21" s="61"/>
      <c r="G21" s="61"/>
      <c r="H21" s="61"/>
      <c r="I21" s="73"/>
      <c r="J21" s="73"/>
    </row>
    <row r="22" spans="1:259" ht="2.1" customHeight="1" x14ac:dyDescent="0.2">
      <c r="A22" s="61"/>
      <c r="B22" s="61"/>
      <c r="C22" s="61"/>
      <c r="D22" s="61"/>
      <c r="E22" s="61"/>
      <c r="F22" s="61"/>
      <c r="G22" s="61"/>
      <c r="H22" s="61"/>
      <c r="I22" s="73"/>
      <c r="J22" s="73"/>
    </row>
    <row r="23" spans="1:259" s="28" customFormat="1" ht="36" customHeight="1" x14ac:dyDescent="0.2">
      <c r="A23" s="132" t="s">
        <v>319</v>
      </c>
      <c r="B23" s="126" t="s">
        <v>5</v>
      </c>
      <c r="C23" s="20" t="s">
        <v>2101</v>
      </c>
      <c r="D23" s="20" t="s">
        <v>2102</v>
      </c>
      <c r="E23" s="20" t="s">
        <v>2103</v>
      </c>
      <c r="F23" s="20" t="s">
        <v>2104</v>
      </c>
      <c r="G23" s="20" t="s">
        <v>2798</v>
      </c>
      <c r="H23" s="20" t="s">
        <v>2106</v>
      </c>
      <c r="I23" s="129" t="s">
        <v>2107</v>
      </c>
      <c r="J23" s="129" t="s">
        <v>2108</v>
      </c>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row>
    <row r="24" spans="1:259" s="81" customFormat="1" ht="17.100000000000001" customHeight="1" x14ac:dyDescent="0.2">
      <c r="A24" s="78"/>
      <c r="B24" s="78"/>
      <c r="C24" s="79"/>
      <c r="D24" s="79"/>
      <c r="E24" s="79"/>
      <c r="F24" s="79"/>
      <c r="G24" s="79"/>
      <c r="H24" s="79"/>
      <c r="I24" s="79"/>
      <c r="J24" s="79"/>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row>
    <row r="25" spans="1:259" ht="48" customHeight="1" x14ac:dyDescent="0.2">
      <c r="A25" s="11" t="s">
        <v>52</v>
      </c>
      <c r="B25" s="25" t="str">
        <f>VLOOKUP(A25,'HECVAT - Full | Vendor Response'!A$27:B$284,2,FALSE)</f>
        <v>Does your product process protected health information (PHI) or any data covered by the Health Insurance Portability and Accountability Act?</v>
      </c>
      <c r="C25" s="131" t="str">
        <f>IF(LEN(VLOOKUP($A25,Questions!$B:$AA,20,FALSE))=0,"",VLOOKUP($A25,Questions!$B:$AA,20,FALSE))</f>
        <v xml:space="preserve"> </v>
      </c>
      <c r="D25" s="30" t="str">
        <f>IF(LEN(VLOOKUP($A25,Questions!$B:$AA,21,FALSE))=0,"",VLOOKUP($A25,Questions!$B:$AA,21,FALSE))</f>
        <v xml:space="preserve"> </v>
      </c>
      <c r="E25" s="30" t="str">
        <f>IF(LEN(VLOOKUP($A25,Questions!$B:$AA,22,FALSE))=0,"",VLOOKUP($A25,Questions!$B:$AA,22,FALSE))</f>
        <v xml:space="preserve"> </v>
      </c>
      <c r="F25" s="30" t="str">
        <f>IF(LEN(VLOOKUP($A25,Questions!$B:$AA,23,FALSE))=0,"",VLOOKUP($A25,Questions!$B:$AA,23,FALSE))</f>
        <v xml:space="preserve"> </v>
      </c>
      <c r="G25" s="30" t="str">
        <f>IF(LEN(VLOOKUP($A25,Questions!$B:$AA,24,FALSE))=0,"",VLOOKUP($A25,Questions!$B:$AA,24,FALSE))</f>
        <v xml:space="preserve"> </v>
      </c>
      <c r="H25" s="30" t="str">
        <f>IF(LEN(VLOOKUP($A25,Questions!$B:$AA,25,FALSE))=0,"",VLOOKUP($A25,Questions!$B:$AA,25,FALSE))</f>
        <v xml:space="preserve"> </v>
      </c>
      <c r="I25" s="31" t="str">
        <f>IF(LEN(VLOOKUP($A25,Questions!$B:$AA,26,FALSE))=0,"",VLOOKUP($A25,Questions!$B:$AA,26,FALSE))</f>
        <v xml:space="preserve"> </v>
      </c>
      <c r="J25" s="31" t="str">
        <f>IF(LEN(VLOOKUP($A25,Questions!$B:$AB,27,FALSE))=0,"",VLOOKUP($A25,Questions!$B:$AB,27,FALSE))</f>
        <v xml:space="preserve"> </v>
      </c>
    </row>
    <row r="26" spans="1:259" ht="48" customHeight="1" x14ac:dyDescent="0.2">
      <c r="A26" s="11" t="s">
        <v>53</v>
      </c>
      <c r="B26" s="25" t="str">
        <f>VLOOKUP(A26,'HECVAT - Full | Vendor Response'!A$27:B$284,2,FALSE)</f>
        <v>Will institutional data be shared with or hosted by any third parties? (Any entity not wholly owned by your company is considered a third-party.)</v>
      </c>
      <c r="C26" s="30" t="str">
        <f>IF(LEN(VLOOKUP($A26,Questions!$B:$AA,20,FALSE))=0,"",VLOOKUP($A26,Questions!$B:$AA,20,FALSE))</f>
        <v xml:space="preserve"> </v>
      </c>
      <c r="D26" s="31" t="str">
        <f>IF(LEN(VLOOKUP($A26,Questions!$B:$AA,21,FALSE))=0,"",VLOOKUP($A26,Questions!$B:$AA,21,FALSE))</f>
        <v xml:space="preserve"> </v>
      </c>
      <c r="E26" s="31" t="str">
        <f>IF(LEN(VLOOKUP($A26,Questions!$B:$AA,22,FALSE))=0,"",VLOOKUP($A26,Questions!$B:$AA,22,FALSE))</f>
        <v xml:space="preserve"> </v>
      </c>
      <c r="F26" s="31" t="str">
        <f>IF(LEN(VLOOKUP($A26,Questions!$B:$AA,23,FALSE))=0,"",VLOOKUP($A26,Questions!$B:$AA,23,FALSE))</f>
        <v xml:space="preserve"> </v>
      </c>
      <c r="G26" s="31" t="str">
        <f>IF(LEN(VLOOKUP($A26,Questions!$B:$AA,24,FALSE))=0,"",VLOOKUP($A26,Questions!$B:$AA,24,FALSE))</f>
        <v xml:space="preserve"> </v>
      </c>
      <c r="H26" s="30" t="str">
        <f>IF(LEN(VLOOKUP($A26,Questions!$B:$AA,25,FALSE))=0,"",VLOOKUP($A26,Questions!$B:$AA,25,FALSE))</f>
        <v xml:space="preserve"> </v>
      </c>
      <c r="I26" s="31" t="str">
        <f>IF(LEN(VLOOKUP($A26,Questions!$B:$AA,26,FALSE))=0,"",VLOOKUP($A26,Questions!$B:$AA,26,FALSE))</f>
        <v xml:space="preserve"> </v>
      </c>
      <c r="J26" s="31" t="str">
        <f>IF(LEN(VLOOKUP($A26,Questions!$B:$AB,27,FALSE))=0,"",VLOOKUP($A26,Questions!$B:$AB,27,FALSE))</f>
        <v xml:space="preserve"> </v>
      </c>
    </row>
    <row r="27" spans="1:259" ht="48" customHeight="1" x14ac:dyDescent="0.2">
      <c r="A27" s="11" t="s">
        <v>54</v>
      </c>
      <c r="B27" s="25" t="str">
        <f>VLOOKUP(A27,'HECVAT - Full | Vendor Response'!A$27:B$284,2,FALSE)</f>
        <v>Do you have a well-documented Business Continuity Plan (BCP) that is tested annually?</v>
      </c>
      <c r="C27" s="30" t="str">
        <f>IF(LEN(VLOOKUP($A27,Questions!$B:$AA,20,FALSE))=0,"",VLOOKUP($A27,Questions!$B:$AA,20,FALSE))</f>
        <v xml:space="preserve"> </v>
      </c>
      <c r="D27" s="31" t="str">
        <f>IF(LEN(VLOOKUP($A27,Questions!$B:$AA,21,FALSE))=0,"",VLOOKUP($A27,Questions!$B:$AA,21,FALSE))</f>
        <v xml:space="preserve"> </v>
      </c>
      <c r="E27" s="31" t="str">
        <f>IF(LEN(VLOOKUP($A27,Questions!$B:$AA,22,FALSE))=0,"",VLOOKUP($A27,Questions!$B:$AA,22,FALSE))</f>
        <v xml:space="preserve"> </v>
      </c>
      <c r="F27" s="30" t="str">
        <f>IF(LEN(VLOOKUP($A27,Questions!$B:$AA,23,FALSE))=0,"",VLOOKUP($A27,Questions!$B:$AA,23,FALSE))</f>
        <v xml:space="preserve"> </v>
      </c>
      <c r="G27" s="30" t="str">
        <f>IF(LEN(VLOOKUP($A27,Questions!$B:$AA,24,FALSE))=0,"",VLOOKUP($A27,Questions!$B:$AA,24,FALSE))</f>
        <v xml:space="preserve"> </v>
      </c>
      <c r="H27" s="31" t="str">
        <f>IF(LEN(VLOOKUP($A27,Questions!$B:$AA,25,FALSE))=0,"",VLOOKUP($A27,Questions!$B:$AA,25,FALSE))</f>
        <v xml:space="preserve"> </v>
      </c>
      <c r="I27" s="30" t="str">
        <f>IF(LEN(VLOOKUP($A27,Questions!$B:$AA,26,FALSE))=0,"",VLOOKUP($A27,Questions!$B:$AA,26,FALSE))</f>
        <v xml:space="preserve"> </v>
      </c>
      <c r="J27" s="30" t="str">
        <f>IF(LEN(VLOOKUP($A27,Questions!$B:$AB,27,FALSE))=0,"",VLOOKUP($A27,Questions!$B:$AB,27,FALSE))</f>
        <v xml:space="preserve"> </v>
      </c>
    </row>
    <row r="28" spans="1:259" ht="48" customHeight="1" x14ac:dyDescent="0.2">
      <c r="A28" s="11" t="s">
        <v>55</v>
      </c>
      <c r="B28" s="25" t="str">
        <f>VLOOKUP(A28,'HECVAT - Full | Vendor Response'!A$27:B$284,2,FALSE)</f>
        <v>Do you have a well-documented Disaster Recovery Plan (DRP) that is tested annually?</v>
      </c>
      <c r="C28" s="30" t="str">
        <f>IF(LEN(VLOOKUP($A28,Questions!$B:$AA,20,FALSE))=0,"",VLOOKUP($A28,Questions!$B:$AA,20,FALSE))</f>
        <v xml:space="preserve"> </v>
      </c>
      <c r="D28" s="31" t="str">
        <f>IF(LEN(VLOOKUP($A28,Questions!$B:$AA,21,FALSE))=0,"",VLOOKUP($A28,Questions!$B:$AA,21,FALSE))</f>
        <v xml:space="preserve"> </v>
      </c>
      <c r="E28" s="30" t="str">
        <f>IF(LEN(VLOOKUP($A28,Questions!$B:$AA,22,FALSE))=0,"",VLOOKUP($A28,Questions!$B:$AA,22,FALSE))</f>
        <v xml:space="preserve"> </v>
      </c>
      <c r="F28" s="30" t="str">
        <f>IF(LEN(VLOOKUP($A28,Questions!$B:$AA,23,FALSE))=0,"",VLOOKUP($A28,Questions!$B:$AA,23,FALSE))</f>
        <v xml:space="preserve"> </v>
      </c>
      <c r="G28" s="30" t="str">
        <f>IF(LEN(VLOOKUP($A28,Questions!$B:$AA,24,FALSE))=0,"",VLOOKUP($A28,Questions!$B:$AA,24,FALSE))</f>
        <v xml:space="preserve"> </v>
      </c>
      <c r="H28" s="30" t="str">
        <f>IF(LEN(VLOOKUP($A28,Questions!$B:$AA,25,FALSE))=0,"",VLOOKUP($A28,Questions!$B:$AA,25,FALSE))</f>
        <v xml:space="preserve"> </v>
      </c>
      <c r="I28" s="30" t="str">
        <f>IF(LEN(VLOOKUP($A28,Questions!$B:$AA,26,FALSE))=0,"",VLOOKUP($A28,Questions!$B:$AA,26,FALSE))</f>
        <v xml:space="preserve"> </v>
      </c>
      <c r="J28" s="30" t="str">
        <f>IF(LEN(VLOOKUP($A28,Questions!$B:$AB,27,FALSE))=0,"",VLOOKUP($A28,Questions!$B:$AB,27,FALSE))</f>
        <v xml:space="preserve"> </v>
      </c>
    </row>
    <row r="29" spans="1:259" ht="48" customHeight="1" x14ac:dyDescent="0.2">
      <c r="A29" s="11" t="s">
        <v>56</v>
      </c>
      <c r="B29" s="25" t="str">
        <f>VLOOKUP(A29,'HECVAT - Full | Vendor Response'!A$27:B$284,2,FALSE)</f>
        <v>Is the vended product designed to process or store credit card information?</v>
      </c>
      <c r="C29" s="30" t="str">
        <f>IF(LEN(VLOOKUP($A29,Questions!$B:$AA,20,FALSE))=0,"",VLOOKUP($A29,Questions!$B:$AA,20,FALSE))</f>
        <v xml:space="preserve"> </v>
      </c>
      <c r="D29" s="31" t="str">
        <f>IF(LEN(VLOOKUP($A29,Questions!$B:$AA,21,FALSE))=0,"",VLOOKUP($A29,Questions!$B:$AA,21,FALSE))</f>
        <v xml:space="preserve"> </v>
      </c>
      <c r="E29" s="30" t="str">
        <f>IF(LEN(VLOOKUP($A29,Questions!$B:$AA,22,FALSE))=0,"",VLOOKUP($A29,Questions!$B:$AA,22,FALSE))</f>
        <v xml:space="preserve"> </v>
      </c>
      <c r="F29" s="30" t="str">
        <f>IF(LEN(VLOOKUP($A29,Questions!$B:$AA,23,FALSE))=0,"",VLOOKUP($A29,Questions!$B:$AA,23,FALSE))</f>
        <v xml:space="preserve"> </v>
      </c>
      <c r="G29" s="30" t="str">
        <f>IF(LEN(VLOOKUP($A29,Questions!$B:$AA,24,FALSE))=0,"",VLOOKUP($A29,Questions!$B:$AA,24,FALSE))</f>
        <v xml:space="preserve"> </v>
      </c>
      <c r="H29" s="30" t="str">
        <f>IF(LEN(VLOOKUP($A29,Questions!$B:$AA,25,FALSE))=0,"",VLOOKUP($A29,Questions!$B:$AA,25,FALSE))</f>
        <v xml:space="preserve"> </v>
      </c>
      <c r="I29" s="30" t="str">
        <f>IF(LEN(VLOOKUP($A29,Questions!$B:$AA,26,FALSE))=0,"",VLOOKUP($A29,Questions!$B:$AA,26,FALSE))</f>
        <v xml:space="preserve"> </v>
      </c>
      <c r="J29" s="30" t="str">
        <f>IF(LEN(VLOOKUP($A29,Questions!$B:$AB,27,FALSE))=0,"",VLOOKUP($A29,Questions!$B:$AB,27,FALSE))</f>
        <v xml:space="preserve"> </v>
      </c>
    </row>
    <row r="30" spans="1:259" ht="48" customHeight="1" x14ac:dyDescent="0.2">
      <c r="A30" s="11" t="s">
        <v>57</v>
      </c>
      <c r="B30" s="25" t="str">
        <f>VLOOKUP(A30,'HECVAT - Full | Vendor Response'!A$27:B$284,2,FALSE)</f>
        <v>Does your company provide professional services pertaining to this product?</v>
      </c>
      <c r="C30" s="30" t="str">
        <f>IF(LEN(VLOOKUP($A30,Questions!$B:$AA,20,FALSE))=0,"",VLOOKUP($A30,Questions!$B:$AA,20,FALSE))</f>
        <v xml:space="preserve"> </v>
      </c>
      <c r="D30" s="31" t="str">
        <f>IF(LEN(VLOOKUP($A30,Questions!$B:$AA,21,FALSE))=0,"",VLOOKUP($A30,Questions!$B:$AA,21,FALSE))</f>
        <v xml:space="preserve"> </v>
      </c>
      <c r="E30" s="30" t="str">
        <f>IF(LEN(VLOOKUP($A30,Questions!$B:$AA,22,FALSE))=0,"",VLOOKUP($A30,Questions!$B:$AA,22,FALSE))</f>
        <v xml:space="preserve"> </v>
      </c>
      <c r="F30" s="30" t="str">
        <f>IF(LEN(VLOOKUP($A30,Questions!$B:$AA,23,FALSE))=0,"",VLOOKUP($A30,Questions!$B:$AA,23,FALSE))</f>
        <v xml:space="preserve"> </v>
      </c>
      <c r="G30" s="30" t="str">
        <f>IF(LEN(VLOOKUP($A30,Questions!$B:$AA,24,FALSE))=0,"",VLOOKUP($A30,Questions!$B:$AA,24,FALSE))</f>
        <v xml:space="preserve"> </v>
      </c>
      <c r="H30" s="30" t="str">
        <f>IF(LEN(VLOOKUP($A30,Questions!$B:$AA,25,FALSE))=0,"",VLOOKUP($A30,Questions!$B:$AA,25,FALSE))</f>
        <v xml:space="preserve"> </v>
      </c>
      <c r="I30" s="30" t="str">
        <f>IF(LEN(VLOOKUP($A30,Questions!$B:$AA,26,FALSE))=0,"",VLOOKUP($A30,Questions!$B:$AA,26,FALSE))</f>
        <v xml:space="preserve"> </v>
      </c>
      <c r="J30" s="30" t="str">
        <f>IF(LEN(VLOOKUP($A30,Questions!$B:$AB,27,FALSE))=0,"",VLOOKUP($A30,Questions!$B:$AB,27,FALSE))</f>
        <v xml:space="preserve"> </v>
      </c>
    </row>
    <row r="31" spans="1:259" ht="48" customHeight="1" x14ac:dyDescent="0.2">
      <c r="A31" s="11" t="s">
        <v>58</v>
      </c>
      <c r="B31" s="25" t="str">
        <f>VLOOKUP(A31,'HECVAT - Full | Vendor Response'!A$27:B$284,2,FALSE)</f>
        <v>Select your hosting option.</v>
      </c>
      <c r="C31" s="30" t="str">
        <f>IF(LEN(VLOOKUP($A31,Questions!$B:$AA,20,FALSE))=0,"",VLOOKUP($A31,Questions!$B:$AA,20,FALSE))</f>
        <v xml:space="preserve"> </v>
      </c>
      <c r="D31" s="31" t="str">
        <f>IF(LEN(VLOOKUP($A31,Questions!$B:$AA,21,FALSE))=0,"",VLOOKUP($A31,Questions!$B:$AA,21,FALSE))</f>
        <v xml:space="preserve"> </v>
      </c>
      <c r="E31" s="31" t="str">
        <f>IF(LEN(VLOOKUP($A31,Questions!$B:$AA,22,FALSE))=0,"",VLOOKUP($A31,Questions!$B:$AA,22,FALSE))</f>
        <v xml:space="preserve"> </v>
      </c>
      <c r="F31" s="31" t="str">
        <f>IF(LEN(VLOOKUP($A31,Questions!$B:$AA,23,FALSE))=0,"",VLOOKUP($A31,Questions!$B:$AA,23,FALSE))</f>
        <v xml:space="preserve"> </v>
      </c>
      <c r="G31" s="31" t="str">
        <f>IF(LEN(VLOOKUP($A31,Questions!$B:$AA,24,FALSE))=0,"",VLOOKUP($A31,Questions!$B:$AA,24,FALSE))</f>
        <v xml:space="preserve"> </v>
      </c>
      <c r="H31" s="31" t="str">
        <f>IF(LEN(VLOOKUP($A31,Questions!$B:$AA,25,FALSE))=0,"",VLOOKUP($A31,Questions!$B:$AA,25,FALSE))</f>
        <v xml:space="preserve"> </v>
      </c>
      <c r="I31" s="30" t="str">
        <f>IF(LEN(VLOOKUP($A31,Questions!$B:$AA,26,FALSE))=0,"",VLOOKUP($A31,Questions!$B:$AA,26,FALSE))</f>
        <v xml:space="preserve"> </v>
      </c>
      <c r="J31" s="30" t="str">
        <f>IF(LEN(VLOOKUP($A31,Questions!$B:$AB,27,FALSE))=0,"",VLOOKUP($A31,Questions!$B:$AB,27,FALSE))</f>
        <v xml:space="preserve"> </v>
      </c>
      <c r="K31" s="273" t="s">
        <v>3242</v>
      </c>
    </row>
    <row r="32" spans="1:259" s="28" customFormat="1" ht="36" customHeight="1" x14ac:dyDescent="0.2">
      <c r="A32" s="413" t="s">
        <v>8</v>
      </c>
      <c r="B32" s="414"/>
      <c r="C32" s="20" t="str">
        <f>C$23</f>
        <v>CIS Critical Security Controls v6.1</v>
      </c>
      <c r="D32" s="20" t="str">
        <f t="shared" ref="D32:J32" si="0">D$23</f>
        <v>HIPAA</v>
      </c>
      <c r="E32" s="20" t="str">
        <f t="shared" si="0"/>
        <v>ISO 27002:27013</v>
      </c>
      <c r="F32" s="20" t="str">
        <f t="shared" si="0"/>
        <v>NIST Cybersecurity Framework</v>
      </c>
      <c r="G32" s="20" t="str">
        <f t="shared" si="0"/>
        <v>NIST SP 800-171r2</v>
      </c>
      <c r="H32" s="20" t="str">
        <f t="shared" si="0"/>
        <v>NIST SP 800-53r4</v>
      </c>
      <c r="I32" s="20" t="str">
        <f t="shared" si="0"/>
        <v>PCI DSS</v>
      </c>
      <c r="J32" s="20" t="str">
        <f t="shared" si="0"/>
        <v>Trusted CI</v>
      </c>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row>
    <row r="33" spans="1:259" ht="54" customHeight="1" x14ac:dyDescent="0.2">
      <c r="A33" s="11" t="s">
        <v>59</v>
      </c>
      <c r="B33" s="25" t="str">
        <f>VLOOKUP(A33,'HECVAT - Full | Vendor Response'!A$27:B$284,2,FALSE)</f>
        <v>Describe your organization’s business background and ownership structure, including all parent and subsidiary relationships.</v>
      </c>
      <c r="C33" s="31" t="str">
        <f>IF(LEN(VLOOKUP($A33,Questions!$B:$AA,20,FALSE))=0,"",VLOOKUP($A33,Questions!$B:$AA,20,FALSE))</f>
        <v xml:space="preserve"> </v>
      </c>
      <c r="D33" s="31" t="str">
        <f>IF(LEN(VLOOKUP($A33,Questions!$B:$AA,21,FALSE))=0,"",VLOOKUP($A33,Questions!$B:$AA,21,FALSE))</f>
        <v xml:space="preserve"> </v>
      </c>
      <c r="E33" s="31" t="str">
        <f>IF(LEN(VLOOKUP($A33,Questions!$B:$AA,22,FALSE))=0,"",VLOOKUP($A33,Questions!$B:$AA,22,FALSE))</f>
        <v xml:space="preserve"> </v>
      </c>
      <c r="F33" s="31" t="str">
        <f>IF(LEN(VLOOKUP($A33,Questions!$B:$AA,23,FALSE))=0,"",VLOOKUP($A33,Questions!$B:$AA,23,FALSE))</f>
        <v xml:space="preserve"> </v>
      </c>
      <c r="G33" s="31" t="str">
        <f>IF(LEN(VLOOKUP($A33,Questions!$B:$AA,24,FALSE))=0,"",VLOOKUP($A33,Questions!$B:$AA,24,FALSE))</f>
        <v xml:space="preserve"> </v>
      </c>
      <c r="H33" s="31" t="str">
        <f>IF(LEN(VLOOKUP($A33,Questions!$B:$AA,25,FALSE))=0,"",VLOOKUP($A33,Questions!$B:$AA,25,FALSE))</f>
        <v xml:space="preserve"> </v>
      </c>
      <c r="I33" s="30" t="str">
        <f>IF(LEN(VLOOKUP($A33,Questions!$B:$AA,26,FALSE))=0,"",VLOOKUP($A33,Questions!$B:$AA,26,FALSE))</f>
        <v xml:space="preserve"> </v>
      </c>
      <c r="J33" s="30" t="str">
        <f>IF(LEN(VLOOKUP($A33,Questions!$B:$AB,27,FALSE))=0,"",VLOOKUP($A33,Questions!$B:$AB,27,FALSE))</f>
        <v xml:space="preserve"> </v>
      </c>
    </row>
    <row r="34" spans="1:259" ht="54" customHeight="1" x14ac:dyDescent="0.2">
      <c r="A34" s="11" t="s">
        <v>61</v>
      </c>
      <c r="B34" s="25" t="str">
        <f>VLOOKUP(A34,'HECVAT - Full | Vendor Response'!A$27:B$284,2,FALSE)</f>
        <v>Have you had an unplanned disruption to this product/service in the past 12 months?</v>
      </c>
      <c r="C34" s="31" t="str">
        <f>IF(LEN(VLOOKUP($A34,Questions!$B:$AA,20,FALSE))=0,"",VLOOKUP($A34,Questions!$B:$AA,20,FALSE))</f>
        <v xml:space="preserve"> </v>
      </c>
      <c r="D34" s="31" t="str">
        <f>IF(LEN(VLOOKUP($A34,Questions!$B:$AA,21,FALSE))=0,"",VLOOKUP($A34,Questions!$B:$AA,21,FALSE))</f>
        <v xml:space="preserve"> </v>
      </c>
      <c r="E34" s="31" t="str">
        <f>IF(LEN(VLOOKUP($A34,Questions!$B:$AA,22,FALSE))=0,"",VLOOKUP($A34,Questions!$B:$AA,22,FALSE))</f>
        <v xml:space="preserve"> </v>
      </c>
      <c r="F34" s="31" t="str">
        <f>IF(LEN(VLOOKUP($A34,Questions!$B:$AA,23,FALSE))=0,"",VLOOKUP($A34,Questions!$B:$AA,23,FALSE))</f>
        <v xml:space="preserve"> </v>
      </c>
      <c r="G34" s="31" t="str">
        <f>IF(LEN(VLOOKUP($A34,Questions!$B:$AA,24,FALSE))=0,"",VLOOKUP($A34,Questions!$B:$AA,24,FALSE))</f>
        <v xml:space="preserve"> </v>
      </c>
      <c r="H34" s="31" t="str">
        <f>IF(LEN(VLOOKUP($A34,Questions!$B:$AA,25,FALSE))=0,"",VLOOKUP($A34,Questions!$B:$AA,25,FALSE))</f>
        <v xml:space="preserve"> </v>
      </c>
      <c r="I34" s="30" t="str">
        <f>IF(LEN(VLOOKUP($A34,Questions!$B:$AA,26,FALSE))=0,"",VLOOKUP($A34,Questions!$B:$AA,26,FALSE))</f>
        <v xml:space="preserve"> </v>
      </c>
      <c r="J34" s="30" t="str">
        <f>IF(LEN(VLOOKUP($A34,Questions!$B:$AB,27,FALSE))=0,"",VLOOKUP($A34,Questions!$B:$AB,27,FALSE))</f>
        <v xml:space="preserve"> </v>
      </c>
    </row>
    <row r="35" spans="1:259" ht="54" customHeight="1" x14ac:dyDescent="0.2">
      <c r="A35" s="11" t="s">
        <v>62</v>
      </c>
      <c r="B35" s="25" t="str">
        <f>VLOOKUP(A35,'HECVAT - Full | Vendor Response'!A$27:B$284,2,FALSE)</f>
        <v>Do you have a dedicated Information Security staff or office?</v>
      </c>
      <c r="C35" s="31" t="str">
        <f>IF(LEN(VLOOKUP($A35,Questions!$B:$AA,20,FALSE))=0,"",VLOOKUP($A35,Questions!$B:$AA,20,FALSE))</f>
        <v xml:space="preserve"> </v>
      </c>
      <c r="D35" s="31" t="str">
        <f>IF(LEN(VLOOKUP($A35,Questions!$B:$AA,21,FALSE))=0,"",VLOOKUP($A35,Questions!$B:$AA,21,FALSE))</f>
        <v xml:space="preserve"> </v>
      </c>
      <c r="E35" s="30" t="str">
        <f>IF(LEN(VLOOKUP($A35,Questions!$B:$AA,22,FALSE))=0,"",VLOOKUP($A35,Questions!$B:$AA,22,FALSE))</f>
        <v xml:space="preserve"> </v>
      </c>
      <c r="F35" s="31" t="str">
        <f>IF(LEN(VLOOKUP($A35,Questions!$B:$AA,23,FALSE))=0,"",VLOOKUP($A35,Questions!$B:$AA,23,FALSE))</f>
        <v xml:space="preserve"> </v>
      </c>
      <c r="G35" s="31" t="str">
        <f>IF(LEN(VLOOKUP($A35,Questions!$B:$AA,24,FALSE))=0,"",VLOOKUP($A35,Questions!$B:$AA,24,FALSE))</f>
        <v xml:space="preserve"> </v>
      </c>
      <c r="H35" s="31" t="str">
        <f>IF(LEN(VLOOKUP($A35,Questions!$B:$AA,25,FALSE))=0,"",VLOOKUP($A35,Questions!$B:$AA,25,FALSE))</f>
        <v xml:space="preserve"> </v>
      </c>
      <c r="I35" s="30" t="str">
        <f>IF(LEN(VLOOKUP($A35,Questions!$B:$AA,26,FALSE))=0,"",VLOOKUP($A35,Questions!$B:$AA,26,FALSE))</f>
        <v xml:space="preserve"> </v>
      </c>
      <c r="J35" s="30" t="str">
        <f>IF(LEN(VLOOKUP($A35,Questions!$B:$AB,27,FALSE))=0,"",VLOOKUP($A35,Questions!$B:$AB,27,FALSE))</f>
        <v xml:space="preserve"> </v>
      </c>
    </row>
    <row r="36" spans="1:259" ht="64.349999999999994" customHeight="1" x14ac:dyDescent="0.2">
      <c r="A36" s="11" t="s">
        <v>63</v>
      </c>
      <c r="B36" s="25" t="str">
        <f>VLOOKUP(A36,'HECVAT - Full | Vendor Response'!A$27:B$284,2,FALSE)</f>
        <v>Do you have a dedicated Software and System Development team(s)? (e.g., Customer Support, Implementation, Product Management, etc.)</v>
      </c>
      <c r="C36" s="31" t="str">
        <f>IF(LEN(VLOOKUP($A36,Questions!$B:$AA,20,FALSE))=0,"",VLOOKUP($A36,Questions!$B:$AA,20,FALSE))</f>
        <v xml:space="preserve"> </v>
      </c>
      <c r="D36" s="31" t="str">
        <f>IF(LEN(VLOOKUP($A36,Questions!$B:$AA,21,FALSE))=0,"",VLOOKUP($A36,Questions!$B:$AA,21,FALSE))</f>
        <v xml:space="preserve"> </v>
      </c>
      <c r="E36" s="31" t="str">
        <f>IF(LEN(VLOOKUP($A36,Questions!$B:$AA,22,FALSE))=0,"",VLOOKUP($A36,Questions!$B:$AA,22,FALSE))</f>
        <v xml:space="preserve"> </v>
      </c>
      <c r="F36" s="31" t="str">
        <f>IF(LEN(VLOOKUP($A36,Questions!$B:$AA,23,FALSE))=0,"",VLOOKUP($A36,Questions!$B:$AA,23,FALSE))</f>
        <v xml:space="preserve"> </v>
      </c>
      <c r="G36" s="31" t="str">
        <f>IF(LEN(VLOOKUP($A36,Questions!$B:$AA,24,FALSE))=0,"",VLOOKUP($A36,Questions!$B:$AA,24,FALSE))</f>
        <v xml:space="preserve"> </v>
      </c>
      <c r="H36" s="31" t="str">
        <f>IF(LEN(VLOOKUP($A36,Questions!$B:$AA,25,FALSE))=0,"",VLOOKUP($A36,Questions!$B:$AA,25,FALSE))</f>
        <v xml:space="preserve"> </v>
      </c>
      <c r="I36" s="31" t="str">
        <f>IF(LEN(VLOOKUP($A36,Questions!$B:$AA,26,FALSE))=0,"",VLOOKUP($A36,Questions!$B:$AA,26,FALSE))</f>
        <v xml:space="preserve"> </v>
      </c>
      <c r="J36" s="31" t="str">
        <f>IF(LEN(VLOOKUP($A36,Questions!$B:$AB,27,FALSE))=0,"",VLOOKUP($A36,Questions!$B:$AB,27,FALSE))</f>
        <v xml:space="preserve"> </v>
      </c>
    </row>
    <row r="37" spans="1:259" ht="54" customHeight="1" x14ac:dyDescent="0.2">
      <c r="A37" s="11" t="s">
        <v>64</v>
      </c>
      <c r="B37" s="25" t="str">
        <f>VLOOKUP(A37,'HECVAT - Full | Vendor Response'!A$27:B$284,2,FALSE)</f>
        <v>Use this area to share information about your environment that will assist those who are assessing your company data security program.</v>
      </c>
      <c r="C37" s="31" t="str">
        <f>IF(LEN(VLOOKUP($A37,Questions!$B:$AA,20,FALSE))=0,"",VLOOKUP($A37,Questions!$B:$AA,20,FALSE))</f>
        <v xml:space="preserve"> </v>
      </c>
      <c r="D37" s="31" t="str">
        <f>IF(LEN(VLOOKUP($A37,Questions!$B:$AA,21,FALSE))=0,"",VLOOKUP($A37,Questions!$B:$AA,21,FALSE))</f>
        <v xml:space="preserve"> </v>
      </c>
      <c r="E37" s="30" t="str">
        <f>IF(LEN(VLOOKUP($A37,Questions!$B:$AA,22,FALSE))=0,"",VLOOKUP($A37,Questions!$B:$AA,22,FALSE))</f>
        <v xml:space="preserve"> </v>
      </c>
      <c r="F37" s="31" t="str">
        <f>IF(LEN(VLOOKUP($A37,Questions!$B:$AA,23,FALSE))=0,"",VLOOKUP($A37,Questions!$B:$AA,23,FALSE))</f>
        <v xml:space="preserve"> </v>
      </c>
      <c r="G37" s="31" t="str">
        <f>IF(LEN(VLOOKUP($A37,Questions!$B:$AA,24,FALSE))=0,"",VLOOKUP($A37,Questions!$B:$AA,24,FALSE))</f>
        <v xml:space="preserve"> </v>
      </c>
      <c r="H37" s="31" t="str">
        <f>IF(LEN(VLOOKUP($A37,Questions!$B:$AA,25,FALSE))=0,"",VLOOKUP($A37,Questions!$B:$AA,25,FALSE))</f>
        <v xml:space="preserve"> </v>
      </c>
      <c r="I37" s="30" t="str">
        <f>IF(LEN(VLOOKUP($A37,Questions!$B:$AA,26,FALSE))=0,"",VLOOKUP($A37,Questions!$B:$AA,26,FALSE))</f>
        <v xml:space="preserve"> </v>
      </c>
      <c r="J37" s="30" t="str">
        <f>IF(LEN(VLOOKUP($A37,Questions!$B:$AB,27,FALSE))=0,"",VLOOKUP($A37,Questions!$B:$AB,27,FALSE))</f>
        <v xml:space="preserve"> </v>
      </c>
      <c r="K37" s="273" t="s">
        <v>3242</v>
      </c>
    </row>
    <row r="38" spans="1:259" s="28" customFormat="1" ht="36" customHeight="1" x14ac:dyDescent="0.2">
      <c r="A38" s="413" t="s">
        <v>7</v>
      </c>
      <c r="B38" s="414"/>
      <c r="C38" s="20" t="str">
        <f>C$23</f>
        <v>CIS Critical Security Controls v6.1</v>
      </c>
      <c r="D38" s="20" t="str">
        <f t="shared" ref="D38:J38" si="1">D$23</f>
        <v>HIPAA</v>
      </c>
      <c r="E38" s="20" t="str">
        <f t="shared" si="1"/>
        <v>ISO 27002:27013</v>
      </c>
      <c r="F38" s="20" t="str">
        <f t="shared" si="1"/>
        <v>NIST Cybersecurity Framework</v>
      </c>
      <c r="G38" s="20" t="str">
        <f t="shared" si="1"/>
        <v>NIST SP 800-171r2</v>
      </c>
      <c r="H38" s="20" t="str">
        <f t="shared" si="1"/>
        <v>NIST SP 800-53r4</v>
      </c>
      <c r="I38" s="20" t="str">
        <f t="shared" si="1"/>
        <v>PCI DSS</v>
      </c>
      <c r="J38" s="20" t="str">
        <f t="shared" si="1"/>
        <v>Trusted CI</v>
      </c>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row>
    <row r="39" spans="1:259" ht="64.349999999999994" customHeight="1" x14ac:dyDescent="0.2">
      <c r="A39" s="11" t="s">
        <v>65</v>
      </c>
      <c r="B39" s="25" t="str">
        <f>VLOOKUP(A39,'HECVAT - Full | Vendor Response'!A$27:B$284,2,FALSE)</f>
        <v>Have you undergone a SSAE 18/SOC 2 audit?</v>
      </c>
      <c r="C39" s="31" t="str">
        <f>IF(LEN(VLOOKUP($A39,Questions!$B:$AA,20,FALSE))=0,"",VLOOKUP($A39,Questions!$B:$AA,20,FALSE))</f>
        <v xml:space="preserve"> </v>
      </c>
      <c r="D39" s="31" t="str">
        <f>IF(LEN(VLOOKUP($A39,Questions!$B:$AA,21,FALSE))=0,"",VLOOKUP($A39,Questions!$B:$AA,21,FALSE))</f>
        <v xml:space="preserve"> </v>
      </c>
      <c r="E39" s="30" t="str">
        <f>IF(LEN(VLOOKUP($A39,Questions!$B:$AA,22,FALSE))=0,"",VLOOKUP($A39,Questions!$B:$AA,22,FALSE))</f>
        <v xml:space="preserve"> </v>
      </c>
      <c r="F39" s="31" t="str">
        <f>IF(LEN(VLOOKUP($A39,Questions!$B:$AA,23,FALSE))=0,"",VLOOKUP($A39,Questions!$B:$AA,23,FALSE))</f>
        <v xml:space="preserve"> </v>
      </c>
      <c r="G39" s="31" t="str">
        <f>IF(LEN(VLOOKUP($A39,Questions!$B:$AA,24,FALSE))=0,"",VLOOKUP($A39,Questions!$B:$AA,24,FALSE))</f>
        <v xml:space="preserve"> </v>
      </c>
      <c r="H39" s="30" t="str">
        <f>IF(LEN(VLOOKUP($A39,Questions!$B:$AA,25,FALSE))=0,"",VLOOKUP($A39,Questions!$B:$AA,25,FALSE))</f>
        <v xml:space="preserve"> </v>
      </c>
      <c r="I39" s="31" t="str">
        <f>IF(LEN(VLOOKUP($A39,Questions!$B:$AA,26,FALSE))=0,"",VLOOKUP($A39,Questions!$B:$AA,26,FALSE))</f>
        <v xml:space="preserve"> </v>
      </c>
      <c r="J39" s="31" t="str">
        <f>IF(LEN(VLOOKUP($A39,Questions!$B:$AB,27,FALSE))=0,"",VLOOKUP($A39,Questions!$B:$AB,27,FALSE))</f>
        <v xml:space="preserve"> </v>
      </c>
    </row>
    <row r="40" spans="1:259" ht="48" customHeight="1" x14ac:dyDescent="0.2">
      <c r="A40" s="11" t="s">
        <v>66</v>
      </c>
      <c r="B40" s="25" t="str">
        <f>VLOOKUP(A40,'HECVAT - Full | Vendor Response'!A$27:B$284,2,FALSE)</f>
        <v>Have you completed the Cloud Security Alliance (CSA) self assessment or CAIQ?</v>
      </c>
      <c r="C40" s="31" t="str">
        <f>IF(LEN(VLOOKUP($A40,Questions!$B:$AA,20,FALSE))=0,"",VLOOKUP($A40,Questions!$B:$AA,20,FALSE))</f>
        <v xml:space="preserve"> </v>
      </c>
      <c r="D40" s="31" t="str">
        <f>IF(LEN(VLOOKUP($A40,Questions!$B:$AA,21,FALSE))=0,"",VLOOKUP($A40,Questions!$B:$AA,21,FALSE))</f>
        <v xml:space="preserve"> </v>
      </c>
      <c r="E40" s="30" t="str">
        <f>IF(LEN(VLOOKUP($A40,Questions!$B:$AA,22,FALSE))=0,"",VLOOKUP($A40,Questions!$B:$AA,22,FALSE))</f>
        <v xml:space="preserve"> </v>
      </c>
      <c r="F40" s="31" t="str">
        <f>IF(LEN(VLOOKUP($A40,Questions!$B:$AA,23,FALSE))=0,"",VLOOKUP($A40,Questions!$B:$AA,23,FALSE))</f>
        <v xml:space="preserve"> </v>
      </c>
      <c r="G40" s="31" t="str">
        <f>IF(LEN(VLOOKUP($A40,Questions!$B:$AA,24,FALSE))=0,"",VLOOKUP($A40,Questions!$B:$AA,24,FALSE))</f>
        <v xml:space="preserve"> </v>
      </c>
      <c r="H40" s="30" t="str">
        <f>IF(LEN(VLOOKUP($A40,Questions!$B:$AA,25,FALSE))=0,"",VLOOKUP($A40,Questions!$B:$AA,25,FALSE))</f>
        <v xml:space="preserve"> </v>
      </c>
      <c r="I40" s="31" t="str">
        <f>IF(LEN(VLOOKUP($A40,Questions!$B:$AA,26,FALSE))=0,"",VLOOKUP($A40,Questions!$B:$AA,26,FALSE))</f>
        <v xml:space="preserve"> </v>
      </c>
      <c r="J40" s="31" t="str">
        <f>IF(LEN(VLOOKUP($A40,Questions!$B:$AB,27,FALSE))=0,"",VLOOKUP($A40,Questions!$B:$AB,27,FALSE))</f>
        <v xml:space="preserve"> </v>
      </c>
    </row>
    <row r="41" spans="1:259" ht="48" customHeight="1" x14ac:dyDescent="0.2">
      <c r="A41" s="11" t="s">
        <v>67</v>
      </c>
      <c r="B41" s="25" t="str">
        <f>VLOOKUP(A41,'HECVAT - Full | Vendor Response'!A$27:B$284,2,FALSE)</f>
        <v>Have you received the Cloud Security Alliance STAR certification?</v>
      </c>
      <c r="C41" s="31" t="str">
        <f>IF(LEN(VLOOKUP($A41,Questions!$B:$AA,20,FALSE))=0,"",VLOOKUP($A41,Questions!$B:$AA,20,FALSE))</f>
        <v xml:space="preserve"> </v>
      </c>
      <c r="D41" s="31" t="str">
        <f>IF(LEN(VLOOKUP($A41,Questions!$B:$AA,21,FALSE))=0,"",VLOOKUP($A41,Questions!$B:$AA,21,FALSE))</f>
        <v xml:space="preserve"> </v>
      </c>
      <c r="E41" s="30" t="str">
        <f>IF(LEN(VLOOKUP($A41,Questions!$B:$AA,22,FALSE))=0,"",VLOOKUP($A41,Questions!$B:$AA,22,FALSE))</f>
        <v xml:space="preserve"> </v>
      </c>
      <c r="F41" s="31" t="str">
        <f>IF(LEN(VLOOKUP($A41,Questions!$B:$AA,23,FALSE))=0,"",VLOOKUP($A41,Questions!$B:$AA,23,FALSE))</f>
        <v xml:space="preserve"> </v>
      </c>
      <c r="G41" s="31" t="str">
        <f>IF(LEN(VLOOKUP($A41,Questions!$B:$AA,24,FALSE))=0,"",VLOOKUP($A41,Questions!$B:$AA,24,FALSE))</f>
        <v xml:space="preserve"> </v>
      </c>
      <c r="H41" s="30" t="str">
        <f>IF(LEN(VLOOKUP($A41,Questions!$B:$AA,25,FALSE))=0,"",VLOOKUP($A41,Questions!$B:$AA,25,FALSE))</f>
        <v xml:space="preserve"> </v>
      </c>
      <c r="I41" s="31" t="str">
        <f>IF(LEN(VLOOKUP($A41,Questions!$B:$AA,26,FALSE))=0,"",VLOOKUP($A41,Questions!$B:$AA,26,FALSE))</f>
        <v xml:space="preserve"> </v>
      </c>
      <c r="J41" s="31" t="str">
        <f>IF(LEN(VLOOKUP($A41,Questions!$B:$AB,27,FALSE))=0,"",VLOOKUP($A41,Questions!$B:$AB,27,FALSE))</f>
        <v xml:space="preserve"> </v>
      </c>
    </row>
    <row r="42" spans="1:259" ht="64.349999999999994" customHeight="1" x14ac:dyDescent="0.2">
      <c r="A42" s="11" t="s">
        <v>68</v>
      </c>
      <c r="B42" s="25" t="str">
        <f>VLOOKUP(A42,'HECVAT - Full | Vendor Response'!A$27:B$284,2,FALSE)</f>
        <v>Do you conform with a specific industry standard security framework? (e.g., NIST Cybersecurity Framework, CIS Controls, ISO 27001, etc.)</v>
      </c>
      <c r="C42" s="31" t="str">
        <f>IF(LEN(VLOOKUP($A42,Questions!$B:$AA,20,FALSE))=0,"",VLOOKUP($A42,Questions!$B:$AA,20,FALSE))</f>
        <v xml:space="preserve"> </v>
      </c>
      <c r="D42" s="31" t="str">
        <f>IF(LEN(VLOOKUP($A42,Questions!$B:$AA,21,FALSE))=0,"",VLOOKUP($A42,Questions!$B:$AA,21,FALSE))</f>
        <v xml:space="preserve"> </v>
      </c>
      <c r="E42" s="30" t="str">
        <f>IF(LEN(VLOOKUP($A42,Questions!$B:$AA,22,FALSE))=0,"",VLOOKUP($A42,Questions!$B:$AA,22,FALSE))</f>
        <v xml:space="preserve"> </v>
      </c>
      <c r="F42" s="31" t="str">
        <f>IF(LEN(VLOOKUP($A42,Questions!$B:$AA,23,FALSE))=0,"",VLOOKUP($A42,Questions!$B:$AA,23,FALSE))</f>
        <v xml:space="preserve"> </v>
      </c>
      <c r="G42" s="31" t="str">
        <f>IF(LEN(VLOOKUP($A42,Questions!$B:$AA,24,FALSE))=0,"",VLOOKUP($A42,Questions!$B:$AA,24,FALSE))</f>
        <v xml:space="preserve"> </v>
      </c>
      <c r="H42" s="30" t="str">
        <f>IF(LEN(VLOOKUP($A42,Questions!$B:$AA,25,FALSE))=0,"",VLOOKUP($A42,Questions!$B:$AA,25,FALSE))</f>
        <v xml:space="preserve"> </v>
      </c>
      <c r="I42" s="30" t="str">
        <f>IF(LEN(VLOOKUP($A42,Questions!$B:$AA,26,FALSE))=0,"",VLOOKUP($A42,Questions!$B:$AA,26,FALSE))</f>
        <v xml:space="preserve"> </v>
      </c>
      <c r="J42" s="30" t="str">
        <f>IF(LEN(VLOOKUP($A42,Questions!$B:$AB,27,FALSE))=0,"",VLOOKUP($A42,Questions!$B:$AB,27,FALSE))</f>
        <v xml:space="preserve"> </v>
      </c>
    </row>
    <row r="43" spans="1:259" ht="48" customHeight="1" x14ac:dyDescent="0.2">
      <c r="A43" s="11" t="s">
        <v>69</v>
      </c>
      <c r="B43" s="25" t="str">
        <f>VLOOKUP(A43,'HECVAT - Full | Vendor Response'!A$27:B$284,2,FALSE)</f>
        <v>Can the systems that hold the institution's data be compliant with NIST SP 800-171 and/or CMMC Level 2 standards?</v>
      </c>
      <c r="C43" s="31" t="str">
        <f>IF(LEN(VLOOKUP($A43,Questions!$B:$AA,20,FALSE))=0,"",VLOOKUP($A43,Questions!$B:$AA,20,FALSE))</f>
        <v xml:space="preserve"> </v>
      </c>
      <c r="D43" s="31" t="str">
        <f>IF(LEN(VLOOKUP($A43,Questions!$B:$AA,21,FALSE))=0,"",VLOOKUP($A43,Questions!$B:$AA,21,FALSE))</f>
        <v xml:space="preserve"> </v>
      </c>
      <c r="E43" s="30" t="str">
        <f>IF(LEN(VLOOKUP($A43,Questions!$B:$AA,22,FALSE))=0,"",VLOOKUP($A43,Questions!$B:$AA,22,FALSE))</f>
        <v xml:space="preserve"> </v>
      </c>
      <c r="F43" s="31" t="str">
        <f>IF(LEN(VLOOKUP($A43,Questions!$B:$AA,23,FALSE))=0,"",VLOOKUP($A43,Questions!$B:$AA,23,FALSE))</f>
        <v xml:space="preserve"> </v>
      </c>
      <c r="G43" s="31" t="str">
        <f>IF(LEN(VLOOKUP($A43,Questions!$B:$AA,24,FALSE))=0,"",VLOOKUP($A43,Questions!$B:$AA,24,FALSE))</f>
        <v xml:space="preserve"> </v>
      </c>
      <c r="H43" s="30" t="str">
        <f>IF(LEN(VLOOKUP($A43,Questions!$B:$AA,25,FALSE))=0,"",VLOOKUP($A43,Questions!$B:$AA,25,FALSE))</f>
        <v xml:space="preserve"> </v>
      </c>
      <c r="I43" s="31" t="str">
        <f>IF(LEN(VLOOKUP($A43,Questions!$B:$AA,26,FALSE))=0,"",VLOOKUP($A43,Questions!$B:$AA,26,FALSE))</f>
        <v xml:space="preserve"> </v>
      </c>
      <c r="J43" s="31" t="str">
        <f>IF(LEN(VLOOKUP($A43,Questions!$B:$AB,27,FALSE))=0,"",VLOOKUP($A43,Questions!$B:$AB,27,FALSE))</f>
        <v xml:space="preserve"> </v>
      </c>
    </row>
    <row r="44" spans="1:259" ht="48" customHeight="1" x14ac:dyDescent="0.2">
      <c r="A44" s="11" t="s">
        <v>70</v>
      </c>
      <c r="B44" s="25" t="str">
        <f>VLOOKUP(A44,'HECVAT - Full | Vendor Response'!A$27:B$284,2,FALSE)</f>
        <v>Can you provide overall system and/or application architecture diagrams, including a full description of the data flow for all components of the system?</v>
      </c>
      <c r="C44" s="31" t="str">
        <f>IF(LEN(VLOOKUP($A44,Questions!$B:$AA,20,FALSE))=0,"",VLOOKUP($A44,Questions!$B:$AA,20,FALSE))</f>
        <v xml:space="preserve"> </v>
      </c>
      <c r="D44" s="30" t="str">
        <f>IF(LEN(VLOOKUP($A44,Questions!$B:$AA,21,FALSE))=0,"",VLOOKUP($A44,Questions!$B:$AA,21,FALSE))</f>
        <v xml:space="preserve"> </v>
      </c>
      <c r="E44" s="30" t="str">
        <f>IF(LEN(VLOOKUP($A44,Questions!$B:$AA,22,FALSE))=0,"",VLOOKUP($A44,Questions!$B:$AA,22,FALSE))</f>
        <v xml:space="preserve"> </v>
      </c>
      <c r="F44" s="30" t="str">
        <f>IF(LEN(VLOOKUP($A44,Questions!$B:$AA,23,FALSE))=0,"",VLOOKUP($A44,Questions!$B:$AA,23,FALSE))</f>
        <v xml:space="preserve"> </v>
      </c>
      <c r="G44" s="30" t="str">
        <f>IF(LEN(VLOOKUP($A44,Questions!$B:$AA,24,FALSE))=0,"",VLOOKUP($A44,Questions!$B:$AA,24,FALSE))</f>
        <v xml:space="preserve"> </v>
      </c>
      <c r="H44" s="30" t="str">
        <f>IF(LEN(VLOOKUP($A44,Questions!$B:$AA,25,FALSE))=0,"",VLOOKUP($A44,Questions!$B:$AA,25,FALSE))</f>
        <v xml:space="preserve"> </v>
      </c>
      <c r="I44" s="31" t="str">
        <f>IF(LEN(VLOOKUP($A44,Questions!$B:$AA,26,FALSE))=0,"",VLOOKUP($A44,Questions!$B:$AA,26,FALSE))</f>
        <v xml:space="preserve"> </v>
      </c>
      <c r="J44" s="31" t="str">
        <f>IF(LEN(VLOOKUP($A44,Questions!$B:$AB,27,FALSE))=0,"",VLOOKUP($A44,Questions!$B:$AB,27,FALSE))</f>
        <v xml:space="preserve"> </v>
      </c>
    </row>
    <row r="45" spans="1:259" ht="48" customHeight="1" x14ac:dyDescent="0.2">
      <c r="A45" s="11" t="s">
        <v>71</v>
      </c>
      <c r="B45" s="25" t="str">
        <f>VLOOKUP(A45,'HECVAT - Full | Vendor Response'!A$27:B$284,2,FALSE)</f>
        <v>Does your organization have a data privacy policy?</v>
      </c>
      <c r="C45" s="31" t="str">
        <f>IF(LEN(VLOOKUP($A45,Questions!$B:$AA,20,FALSE))=0,"",VLOOKUP($A45,Questions!$B:$AA,20,FALSE))</f>
        <v xml:space="preserve"> </v>
      </c>
      <c r="D45" s="30" t="str">
        <f>IF(LEN(VLOOKUP($A45,Questions!$B:$AA,21,FALSE))=0,"",VLOOKUP($A45,Questions!$B:$AA,21,FALSE))</f>
        <v xml:space="preserve"> </v>
      </c>
      <c r="E45" s="30" t="str">
        <f>IF(LEN(VLOOKUP($A45,Questions!$B:$AA,22,FALSE))=0,"",VLOOKUP($A45,Questions!$B:$AA,22,FALSE))</f>
        <v xml:space="preserve"> </v>
      </c>
      <c r="F45" s="30" t="str">
        <f>IF(LEN(VLOOKUP($A45,Questions!$B:$AA,23,FALSE))=0,"",VLOOKUP($A45,Questions!$B:$AA,23,FALSE))</f>
        <v xml:space="preserve"> </v>
      </c>
      <c r="G45" s="30" t="str">
        <f>IF(LEN(VLOOKUP($A45,Questions!$B:$AA,24,FALSE))=0,"",VLOOKUP($A45,Questions!$B:$AA,24,FALSE))</f>
        <v xml:space="preserve"> </v>
      </c>
      <c r="H45" s="30" t="str">
        <f>IF(LEN(VLOOKUP($A45,Questions!$B:$AA,25,FALSE))=0,"",VLOOKUP($A45,Questions!$B:$AA,25,FALSE))</f>
        <v xml:space="preserve"> </v>
      </c>
      <c r="I45" s="31" t="str">
        <f>IF(LEN(VLOOKUP($A45,Questions!$B:$AA,26,FALSE))=0,"",VLOOKUP($A45,Questions!$B:$AA,26,FALSE))</f>
        <v xml:space="preserve"> </v>
      </c>
      <c r="J45" s="31" t="str">
        <f>IF(LEN(VLOOKUP($A45,Questions!$B:$AB,27,FALSE))=0,"",VLOOKUP($A45,Questions!$B:$AB,27,FALSE))</f>
        <v xml:space="preserve"> </v>
      </c>
    </row>
    <row r="46" spans="1:259" ht="48" customHeight="1" x14ac:dyDescent="0.2">
      <c r="A46" s="11" t="s">
        <v>72</v>
      </c>
      <c r="B46" s="25" t="str">
        <f>VLOOKUP(A46,'HECVAT - Full | Vendor Response'!A$27:B$284,2,FALSE)</f>
        <v>Do you have a documented, and currently implemented, employee onboarding and offboarding policy?</v>
      </c>
      <c r="C46" s="31" t="str">
        <f>IF(LEN(VLOOKUP($A46,Questions!$B:$AA,20,FALSE))=0,"",VLOOKUP($A46,Questions!$B:$AA,20,FALSE))</f>
        <v xml:space="preserve"> </v>
      </c>
      <c r="D46" s="30" t="str">
        <f>IF(LEN(VLOOKUP($A46,Questions!$B:$AA,21,FALSE))=0,"",VLOOKUP($A46,Questions!$B:$AA,21,FALSE))</f>
        <v xml:space="preserve"> </v>
      </c>
      <c r="E46" s="30" t="str">
        <f>IF(LEN(VLOOKUP($A46,Questions!$B:$AA,22,FALSE))=0,"",VLOOKUP($A46,Questions!$B:$AA,22,FALSE))</f>
        <v xml:space="preserve"> </v>
      </c>
      <c r="F46" s="30" t="str">
        <f>IF(LEN(VLOOKUP($A46,Questions!$B:$AA,23,FALSE))=0,"",VLOOKUP($A46,Questions!$B:$AA,23,FALSE))</f>
        <v xml:space="preserve"> </v>
      </c>
      <c r="G46" s="30" t="str">
        <f>IF(LEN(VLOOKUP($A46,Questions!$B:$AA,24,FALSE))=0,"",VLOOKUP($A46,Questions!$B:$AA,24,FALSE))</f>
        <v xml:space="preserve"> </v>
      </c>
      <c r="H46" s="30" t="str">
        <f>IF(LEN(VLOOKUP($A46,Questions!$B:$AA,25,FALSE))=0,"",VLOOKUP($A46,Questions!$B:$AA,25,FALSE))</f>
        <v xml:space="preserve"> </v>
      </c>
      <c r="I46" s="31" t="str">
        <f>IF(LEN(VLOOKUP($A46,Questions!$B:$AA,26,FALSE))=0,"",VLOOKUP($A46,Questions!$B:$AA,26,FALSE))</f>
        <v xml:space="preserve"> </v>
      </c>
      <c r="J46" s="31" t="str">
        <f>IF(LEN(VLOOKUP($A46,Questions!$B:$AB,27,FALSE))=0,"",VLOOKUP($A46,Questions!$B:$AB,27,FALSE))</f>
        <v xml:space="preserve"> </v>
      </c>
    </row>
    <row r="47" spans="1:259" ht="48" customHeight="1" x14ac:dyDescent="0.2">
      <c r="A47" s="11" t="s">
        <v>73</v>
      </c>
      <c r="B47" s="25" t="str">
        <f>VLOOKUP(A47,'HECVAT - Full | Vendor Response'!A$27:B$284,2,FALSE)</f>
        <v>Do you have a documented change management process?</v>
      </c>
      <c r="C47" s="31" t="str">
        <f>IF(LEN(VLOOKUP($A47,Questions!$B:$AA,20,FALSE))=0,"",VLOOKUP($A47,Questions!$B:$AA,20,FALSE))</f>
        <v xml:space="preserve"> </v>
      </c>
      <c r="D47" s="30" t="str">
        <f>IF(LEN(VLOOKUP($A47,Questions!$B:$AA,21,FALSE))=0,"",VLOOKUP($A47,Questions!$B:$AA,21,FALSE))</f>
        <v xml:space="preserve"> </v>
      </c>
      <c r="E47" s="30" t="str">
        <f>IF(LEN(VLOOKUP($A47,Questions!$B:$AA,22,FALSE))=0,"",VLOOKUP($A47,Questions!$B:$AA,22,FALSE))</f>
        <v xml:space="preserve"> </v>
      </c>
      <c r="F47" s="30" t="str">
        <f>IF(LEN(VLOOKUP($A47,Questions!$B:$AA,23,FALSE))=0,"",VLOOKUP($A47,Questions!$B:$AA,23,FALSE))</f>
        <v xml:space="preserve"> </v>
      </c>
      <c r="G47" s="30" t="str">
        <f>IF(LEN(VLOOKUP($A47,Questions!$B:$AA,24,FALSE))=0,"",VLOOKUP($A47,Questions!$B:$AA,24,FALSE))</f>
        <v xml:space="preserve"> </v>
      </c>
      <c r="H47" s="30" t="str">
        <f>IF(LEN(VLOOKUP($A47,Questions!$B:$AA,25,FALSE))=0,"",VLOOKUP($A47,Questions!$B:$AA,25,FALSE))</f>
        <v xml:space="preserve"> </v>
      </c>
      <c r="I47" s="31" t="str">
        <f>IF(LEN(VLOOKUP($A47,Questions!$B:$AA,26,FALSE))=0,"",VLOOKUP($A47,Questions!$B:$AA,26,FALSE))</f>
        <v xml:space="preserve"> </v>
      </c>
      <c r="J47" s="31" t="str">
        <f>IF(LEN(VLOOKUP($A47,Questions!$B:$AB,27,FALSE))=0,"",VLOOKUP($A47,Questions!$B:$AB,27,FALSE))</f>
        <v xml:space="preserve"> </v>
      </c>
    </row>
    <row r="48" spans="1:259" ht="48" customHeight="1" x14ac:dyDescent="0.2">
      <c r="A48" s="11" t="s">
        <v>74</v>
      </c>
      <c r="B48" s="25" t="str">
        <f>VLOOKUP(A48,'HECVAT - Full | Vendor Response'!A$27:B$284,2,FALSE)</f>
        <v>Has a VPAT or ACR been created or updated for the product and version under consideration within the past year?</v>
      </c>
      <c r="C48" s="31" t="str">
        <f>IF(LEN(VLOOKUP($A48,Questions!$B:$AA,20,FALSE))=0,"",VLOOKUP($A48,Questions!$B:$AA,20,FALSE))</f>
        <v xml:space="preserve"> </v>
      </c>
      <c r="D48" s="30" t="str">
        <f>IF(LEN(VLOOKUP($A48,Questions!$B:$AA,21,FALSE))=0,"",VLOOKUP($A48,Questions!$B:$AA,21,FALSE))</f>
        <v xml:space="preserve"> </v>
      </c>
      <c r="E48" s="30" t="str">
        <f>IF(LEN(VLOOKUP($A48,Questions!$B:$AA,22,FALSE))=0,"",VLOOKUP($A48,Questions!$B:$AA,22,FALSE))</f>
        <v xml:space="preserve"> </v>
      </c>
      <c r="F48" s="30" t="str">
        <f>IF(LEN(VLOOKUP($A48,Questions!$B:$AA,23,FALSE))=0,"",VLOOKUP($A48,Questions!$B:$AA,23,FALSE))</f>
        <v xml:space="preserve"> </v>
      </c>
      <c r="G48" s="30" t="str">
        <f>IF(LEN(VLOOKUP($A48,Questions!$B:$AA,24,FALSE))=0,"",VLOOKUP($A48,Questions!$B:$AA,24,FALSE))</f>
        <v xml:space="preserve"> </v>
      </c>
      <c r="H48" s="30" t="str">
        <f>IF(LEN(VLOOKUP($A48,Questions!$B:$AA,25,FALSE))=0,"",VLOOKUP($A48,Questions!$B:$AA,25,FALSE))</f>
        <v xml:space="preserve"> </v>
      </c>
      <c r="I48" s="31" t="str">
        <f>IF(LEN(VLOOKUP($A48,Questions!$B:$AA,26,FALSE))=0,"",VLOOKUP($A48,Questions!$B:$AA,26,FALSE))</f>
        <v xml:space="preserve"> </v>
      </c>
      <c r="J48" s="31" t="str">
        <f>IF(LEN(VLOOKUP($A48,Questions!$B:$AB,27,FALSE))=0,"",VLOOKUP($A48,Questions!$B:$AB,27,FALSE))</f>
        <v xml:space="preserve"> </v>
      </c>
    </row>
    <row r="49" spans="1:11" ht="48" customHeight="1" x14ac:dyDescent="0.2">
      <c r="A49" s="11" t="s">
        <v>75</v>
      </c>
      <c r="B49" s="25" t="str">
        <f>VLOOKUP(A49,'HECVAT - Full | Vendor Response'!A$27:B$284,2,FALSE)</f>
        <v>Do you have documentation to support the accessibility features of your product?</v>
      </c>
      <c r="C49" s="31" t="str">
        <f>IF(LEN(VLOOKUP($A49,Questions!$B:$AA,20,FALSE))=0,"",VLOOKUP($A49,Questions!$B:$AA,20,FALSE))</f>
        <v xml:space="preserve"> </v>
      </c>
      <c r="D49" s="30" t="str">
        <f>IF(LEN(VLOOKUP($A49,Questions!$B:$AA,21,FALSE))=0,"",VLOOKUP($A49,Questions!$B:$AA,21,FALSE))</f>
        <v xml:space="preserve"> </v>
      </c>
      <c r="E49" s="30" t="str">
        <f>IF(LEN(VLOOKUP($A49,Questions!$B:$AA,22,FALSE))=0,"",VLOOKUP($A49,Questions!$B:$AA,22,FALSE))</f>
        <v xml:space="preserve"> </v>
      </c>
      <c r="F49" s="30" t="str">
        <f>IF(LEN(VLOOKUP($A49,Questions!$B:$AA,23,FALSE))=0,"",VLOOKUP($A49,Questions!$B:$AA,23,FALSE))</f>
        <v xml:space="preserve"> </v>
      </c>
      <c r="G49" s="30" t="str">
        <f>IF(LEN(VLOOKUP($A49,Questions!$B:$AA,24,FALSE))=0,"",VLOOKUP($A49,Questions!$B:$AA,24,FALSE))</f>
        <v xml:space="preserve"> </v>
      </c>
      <c r="H49" s="30" t="str">
        <f>IF(LEN(VLOOKUP($A49,Questions!$B:$AA,25,FALSE))=0,"",VLOOKUP($A49,Questions!$B:$AA,25,FALSE))</f>
        <v xml:space="preserve"> </v>
      </c>
      <c r="I49" s="31" t="str">
        <f>IF(LEN(VLOOKUP($A49,Questions!$B:$AA,26,FALSE))=0,"",VLOOKUP($A49,Questions!$B:$AA,26,FALSE))</f>
        <v xml:space="preserve"> </v>
      </c>
      <c r="J49" s="31" t="str">
        <f>IF(LEN(VLOOKUP($A49,Questions!$B:$AB,27,FALSE))=0,"",VLOOKUP($A49,Questions!$B:$AB,27,FALSE))</f>
        <v xml:space="preserve"> </v>
      </c>
      <c r="K49" s="273" t="s">
        <v>3242</v>
      </c>
    </row>
    <row r="50" spans="1:11" ht="36" customHeight="1" x14ac:dyDescent="0.2">
      <c r="A50" s="331" t="s">
        <v>2198</v>
      </c>
      <c r="B50" s="331"/>
      <c r="C50" s="20" t="str">
        <f t="shared" ref="C50:J50" si="2">C$23</f>
        <v>CIS Critical Security Controls v6.1</v>
      </c>
      <c r="D50" s="20" t="str">
        <f t="shared" si="2"/>
        <v>HIPAA</v>
      </c>
      <c r="E50" s="20" t="str">
        <f t="shared" si="2"/>
        <v>ISO 27002:27013</v>
      </c>
      <c r="F50" s="20" t="str">
        <f t="shared" si="2"/>
        <v>NIST Cybersecurity Framework</v>
      </c>
      <c r="G50" s="20" t="str">
        <f t="shared" si="2"/>
        <v>NIST SP 800-171r2</v>
      </c>
      <c r="H50" s="20" t="str">
        <f t="shared" si="2"/>
        <v>NIST SP 800-53r4</v>
      </c>
      <c r="I50" s="20" t="str">
        <f t="shared" si="2"/>
        <v>PCI DSS</v>
      </c>
      <c r="J50" s="20" t="str">
        <f t="shared" si="2"/>
        <v>Trusted CI</v>
      </c>
    </row>
    <row r="51" spans="1:11" ht="96" customHeight="1" x14ac:dyDescent="0.2">
      <c r="A51" s="11" t="s">
        <v>77</v>
      </c>
      <c r="B51" s="25" t="str">
        <f>VLOOKUP(A51,'HECVAT - Full | Vendor Response'!A$27:B$284,2,FALSE)</f>
        <v>Has a third-party expert conducted an audit of the most recent version of your product?</v>
      </c>
      <c r="C51" s="31" t="str">
        <f>IF(LEN(VLOOKUP($A51,Questions!$B:$AA,20,FALSE))=0,"",VLOOKUP($A51,Questions!$B:$AA,20,FALSE))</f>
        <v xml:space="preserve"> </v>
      </c>
      <c r="D51" s="30" t="str">
        <f>IF(LEN(VLOOKUP($A51,Questions!$B:$AA,21,FALSE))=0,"",VLOOKUP($A51,Questions!$B:$AA,21,FALSE))</f>
        <v xml:space="preserve"> </v>
      </c>
      <c r="E51" s="30" t="str">
        <f>IF(LEN(VLOOKUP($A51,Questions!$B:$AA,22,FALSE))=0,"",VLOOKUP($A51,Questions!$B:$AA,22,FALSE))</f>
        <v xml:space="preserve"> </v>
      </c>
      <c r="F51" s="30" t="str">
        <f>IF(LEN(VLOOKUP($A51,Questions!$B:$AA,23,FALSE))=0,"",VLOOKUP($A51,Questions!$B:$AA,23,FALSE))</f>
        <v xml:space="preserve"> </v>
      </c>
      <c r="G51" s="30" t="str">
        <f>IF(LEN(VLOOKUP($A51,Questions!$B:$AA,24,FALSE))=0,"",VLOOKUP($A51,Questions!$B:$AA,24,FALSE))</f>
        <v xml:space="preserve"> </v>
      </c>
      <c r="H51" s="30" t="str">
        <f>IF(LEN(VLOOKUP($A51,Questions!$B:$AA,25,FALSE))=0,"",VLOOKUP($A51,Questions!$B:$AA,25,FALSE))</f>
        <v xml:space="preserve"> </v>
      </c>
      <c r="I51" s="31" t="str">
        <f>IF(LEN(VLOOKUP($A51,Questions!$B:$AA,26,FALSE))=0,"",VLOOKUP($A51,Questions!$B:$AA,26,FALSE))</f>
        <v xml:space="preserve"> </v>
      </c>
      <c r="J51" s="31" t="str">
        <f>IF(LEN(VLOOKUP($A51,Questions!$B:$AB,27,FALSE))=0,"",VLOOKUP($A51,Questions!$B:$AB,27,FALSE))</f>
        <v xml:space="preserve"> </v>
      </c>
    </row>
    <row r="52" spans="1:11" ht="96" customHeight="1" x14ac:dyDescent="0.2">
      <c r="A52" s="11" t="s">
        <v>78</v>
      </c>
      <c r="B52" s="25" t="str">
        <f>VLOOKUP(A52,'HECVAT - Full | Vendor Response'!A$27:B$284,2,FALSE)</f>
        <v>Do you have a documented and implemented process for verifying accessibility conformance?</v>
      </c>
      <c r="C52" s="31" t="str">
        <f>IF(LEN(VLOOKUP($A52,Questions!$B:$AA,20,FALSE))=0,"",VLOOKUP($A52,Questions!$B:$AA,20,FALSE))</f>
        <v xml:space="preserve"> </v>
      </c>
      <c r="D52" s="30" t="str">
        <f>IF(LEN(VLOOKUP($A52,Questions!$B:$AA,21,FALSE))=0,"",VLOOKUP($A52,Questions!$B:$AA,21,FALSE))</f>
        <v xml:space="preserve"> </v>
      </c>
      <c r="E52" s="30" t="str">
        <f>IF(LEN(VLOOKUP($A52,Questions!$B:$AA,22,FALSE))=0,"",VLOOKUP($A52,Questions!$B:$AA,22,FALSE))</f>
        <v xml:space="preserve"> </v>
      </c>
      <c r="F52" s="30" t="str">
        <f>IF(LEN(VLOOKUP($A52,Questions!$B:$AA,23,FALSE))=0,"",VLOOKUP($A52,Questions!$B:$AA,23,FALSE))</f>
        <v xml:space="preserve"> </v>
      </c>
      <c r="G52" s="30" t="str">
        <f>IF(LEN(VLOOKUP($A52,Questions!$B:$AA,24,FALSE))=0,"",VLOOKUP($A52,Questions!$B:$AA,24,FALSE))</f>
        <v xml:space="preserve"> </v>
      </c>
      <c r="H52" s="30" t="str">
        <f>IF(LEN(VLOOKUP($A52,Questions!$B:$AA,25,FALSE))=0,"",VLOOKUP($A52,Questions!$B:$AA,25,FALSE))</f>
        <v xml:space="preserve"> </v>
      </c>
      <c r="I52" s="31" t="str">
        <f>IF(LEN(VLOOKUP($A52,Questions!$B:$AA,26,FALSE))=0,"",VLOOKUP($A52,Questions!$B:$AA,26,FALSE))</f>
        <v xml:space="preserve"> </v>
      </c>
      <c r="J52" s="31" t="str">
        <f>IF(LEN(VLOOKUP($A52,Questions!$B:$AB,27,FALSE))=0,"",VLOOKUP($A52,Questions!$B:$AB,27,FALSE))</f>
        <v xml:space="preserve"> </v>
      </c>
    </row>
    <row r="53" spans="1:11" ht="96" customHeight="1" x14ac:dyDescent="0.2">
      <c r="A53" s="11" t="s">
        <v>79</v>
      </c>
      <c r="B53" s="25" t="str">
        <f>VLOOKUP(A53,'HECVAT - Full | Vendor Response'!A$27:B$284,2,FALSE)</f>
        <v>Have you adopted a technical or legal standard of conformance for the product in question?</v>
      </c>
      <c r="C53" s="31" t="str">
        <f>IF(LEN(VLOOKUP($A53,Questions!$B:$AA,20,FALSE))=0,"",VLOOKUP($A53,Questions!$B:$AA,20,FALSE))</f>
        <v xml:space="preserve"> </v>
      </c>
      <c r="D53" s="30" t="str">
        <f>IF(LEN(VLOOKUP($A53,Questions!$B:$AA,21,FALSE))=0,"",VLOOKUP($A53,Questions!$B:$AA,21,FALSE))</f>
        <v xml:space="preserve"> </v>
      </c>
      <c r="E53" s="30" t="str">
        <f>IF(LEN(VLOOKUP($A53,Questions!$B:$AA,22,FALSE))=0,"",VLOOKUP($A53,Questions!$B:$AA,22,FALSE))</f>
        <v xml:space="preserve"> </v>
      </c>
      <c r="F53" s="30" t="str">
        <f>IF(LEN(VLOOKUP($A53,Questions!$B:$AA,23,FALSE))=0,"",VLOOKUP($A53,Questions!$B:$AA,23,FALSE))</f>
        <v xml:space="preserve"> </v>
      </c>
      <c r="G53" s="30" t="str">
        <f>IF(LEN(VLOOKUP($A53,Questions!$B:$AA,24,FALSE))=0,"",VLOOKUP($A53,Questions!$B:$AA,24,FALSE))</f>
        <v xml:space="preserve"> </v>
      </c>
      <c r="H53" s="30" t="str">
        <f>IF(LEN(VLOOKUP($A53,Questions!$B:$AA,25,FALSE))=0,"",VLOOKUP($A53,Questions!$B:$AA,25,FALSE))</f>
        <v xml:space="preserve"> </v>
      </c>
      <c r="I53" s="31" t="str">
        <f>IF(LEN(VLOOKUP($A53,Questions!$B:$AA,26,FALSE))=0,"",VLOOKUP($A53,Questions!$B:$AA,26,FALSE))</f>
        <v xml:space="preserve"> </v>
      </c>
      <c r="J53" s="31" t="str">
        <f>IF(LEN(VLOOKUP($A53,Questions!$B:$AB,27,FALSE))=0,"",VLOOKUP($A53,Questions!$B:$AB,27,FALSE))</f>
        <v xml:space="preserve"> </v>
      </c>
    </row>
    <row r="54" spans="1:11" ht="96" customHeight="1" x14ac:dyDescent="0.2">
      <c r="A54" s="11" t="s">
        <v>80</v>
      </c>
      <c r="B54" s="25" t="str">
        <f>VLOOKUP(A54,'HECVAT - Full | Vendor Response'!A$27:B$284,2,FALSE)</f>
        <v>Can you provide a current, detailed accessibility roadmap with delivery timelines?</v>
      </c>
      <c r="C54" s="31" t="str">
        <f>IF(LEN(VLOOKUP($A54,Questions!$B:$AA,20,FALSE))=0,"",VLOOKUP($A54,Questions!$B:$AA,20,FALSE))</f>
        <v xml:space="preserve"> </v>
      </c>
      <c r="D54" s="30" t="str">
        <f>IF(LEN(VLOOKUP($A54,Questions!$B:$AA,21,FALSE))=0,"",VLOOKUP($A54,Questions!$B:$AA,21,FALSE))</f>
        <v xml:space="preserve"> </v>
      </c>
      <c r="E54" s="30" t="str">
        <f>IF(LEN(VLOOKUP($A54,Questions!$B:$AA,22,FALSE))=0,"",VLOOKUP($A54,Questions!$B:$AA,22,FALSE))</f>
        <v xml:space="preserve"> </v>
      </c>
      <c r="F54" s="30" t="str">
        <f>IF(LEN(VLOOKUP($A54,Questions!$B:$AA,23,FALSE))=0,"",VLOOKUP($A54,Questions!$B:$AA,23,FALSE))</f>
        <v xml:space="preserve"> </v>
      </c>
      <c r="G54" s="30" t="str">
        <f>IF(LEN(VLOOKUP($A54,Questions!$B:$AA,24,FALSE))=0,"",VLOOKUP($A54,Questions!$B:$AA,24,FALSE))</f>
        <v xml:space="preserve"> </v>
      </c>
      <c r="H54" s="30" t="str">
        <f>IF(LEN(VLOOKUP($A54,Questions!$B:$AA,25,FALSE))=0,"",VLOOKUP($A54,Questions!$B:$AA,25,FALSE))</f>
        <v xml:space="preserve"> </v>
      </c>
      <c r="I54" s="31" t="str">
        <f>IF(LEN(VLOOKUP($A54,Questions!$B:$AA,26,FALSE))=0,"",VLOOKUP($A54,Questions!$B:$AA,26,FALSE))</f>
        <v xml:space="preserve"> </v>
      </c>
      <c r="J54" s="31" t="str">
        <f>IF(LEN(VLOOKUP($A54,Questions!$B:$AB,27,FALSE))=0,"",VLOOKUP($A54,Questions!$B:$AB,27,FALSE))</f>
        <v xml:space="preserve"> </v>
      </c>
    </row>
    <row r="55" spans="1:11" ht="96" customHeight="1" x14ac:dyDescent="0.2">
      <c r="A55" s="11" t="s">
        <v>81</v>
      </c>
      <c r="B55" s="25" t="str">
        <f>VLOOKUP(A55,'HECVAT - Full | Vendor Response'!A$27:B$284,2,FALSE)</f>
        <v>Do you expect your staff to maintain a current skill set in IT accessibility?</v>
      </c>
      <c r="C55" s="31" t="str">
        <f>IF(LEN(VLOOKUP($A55,Questions!$B:$AA,20,FALSE))=0,"",VLOOKUP($A55,Questions!$B:$AA,20,FALSE))</f>
        <v xml:space="preserve"> </v>
      </c>
      <c r="D55" s="30" t="str">
        <f>IF(LEN(VLOOKUP($A55,Questions!$B:$AA,21,FALSE))=0,"",VLOOKUP($A55,Questions!$B:$AA,21,FALSE))</f>
        <v xml:space="preserve"> </v>
      </c>
      <c r="E55" s="30" t="str">
        <f>IF(LEN(VLOOKUP($A55,Questions!$B:$AA,22,FALSE))=0,"",VLOOKUP($A55,Questions!$B:$AA,22,FALSE))</f>
        <v xml:space="preserve"> </v>
      </c>
      <c r="F55" s="30" t="str">
        <f>IF(LEN(VLOOKUP($A55,Questions!$B:$AA,23,FALSE))=0,"",VLOOKUP($A55,Questions!$B:$AA,23,FALSE))</f>
        <v xml:space="preserve"> </v>
      </c>
      <c r="G55" s="30" t="str">
        <f>IF(LEN(VLOOKUP($A55,Questions!$B:$AA,24,FALSE))=0,"",VLOOKUP($A55,Questions!$B:$AA,24,FALSE))</f>
        <v xml:space="preserve"> </v>
      </c>
      <c r="H55" s="30" t="str">
        <f>IF(LEN(VLOOKUP($A55,Questions!$B:$AA,25,FALSE))=0,"",VLOOKUP($A55,Questions!$B:$AA,25,FALSE))</f>
        <v xml:space="preserve"> </v>
      </c>
      <c r="I55" s="31" t="str">
        <f>IF(LEN(VLOOKUP($A55,Questions!$B:$AA,26,FALSE))=0,"",VLOOKUP($A55,Questions!$B:$AA,26,FALSE))</f>
        <v xml:space="preserve"> </v>
      </c>
      <c r="J55" s="31" t="str">
        <f>IF(LEN(VLOOKUP($A55,Questions!$B:$AB,27,FALSE))=0,"",VLOOKUP($A55,Questions!$B:$AB,27,FALSE))</f>
        <v xml:space="preserve"> </v>
      </c>
    </row>
    <row r="56" spans="1:11" ht="96" customHeight="1" x14ac:dyDescent="0.2">
      <c r="A56" s="11" t="s">
        <v>82</v>
      </c>
      <c r="B56" s="25" t="str">
        <f>VLOOKUP(A56,'HECVAT - Full | Vendor Response'!A$27:B$284,2,FALSE)</f>
        <v>Do you have a documented and implemented process for reporting and tracking accessibility issues?</v>
      </c>
      <c r="C56" s="31" t="str">
        <f>IF(LEN(VLOOKUP($A56,Questions!$B:$AA,20,FALSE))=0,"",VLOOKUP($A56,Questions!$B:$AA,20,FALSE))</f>
        <v xml:space="preserve"> </v>
      </c>
      <c r="D56" s="30" t="str">
        <f>IF(LEN(VLOOKUP($A56,Questions!$B:$AA,21,FALSE))=0,"",VLOOKUP($A56,Questions!$B:$AA,21,FALSE))</f>
        <v xml:space="preserve"> </v>
      </c>
      <c r="E56" s="30" t="str">
        <f>IF(LEN(VLOOKUP($A56,Questions!$B:$AA,22,FALSE))=0,"",VLOOKUP($A56,Questions!$B:$AA,22,FALSE))</f>
        <v xml:space="preserve"> </v>
      </c>
      <c r="F56" s="30" t="str">
        <f>IF(LEN(VLOOKUP($A56,Questions!$B:$AA,23,FALSE))=0,"",VLOOKUP($A56,Questions!$B:$AA,23,FALSE))</f>
        <v xml:space="preserve"> </v>
      </c>
      <c r="G56" s="30" t="str">
        <f>IF(LEN(VLOOKUP($A56,Questions!$B:$AA,24,FALSE))=0,"",VLOOKUP($A56,Questions!$B:$AA,24,FALSE))</f>
        <v xml:space="preserve"> </v>
      </c>
      <c r="H56" s="30" t="str">
        <f>IF(LEN(VLOOKUP($A56,Questions!$B:$AA,25,FALSE))=0,"",VLOOKUP($A56,Questions!$B:$AA,25,FALSE))</f>
        <v xml:space="preserve"> </v>
      </c>
      <c r="I56" s="31" t="str">
        <f>IF(LEN(VLOOKUP($A56,Questions!$B:$AA,26,FALSE))=0,"",VLOOKUP($A56,Questions!$B:$AA,26,FALSE))</f>
        <v xml:space="preserve"> </v>
      </c>
      <c r="J56" s="31" t="str">
        <f>IF(LEN(VLOOKUP($A56,Questions!$B:$AB,27,FALSE))=0,"",VLOOKUP($A56,Questions!$B:$AB,27,FALSE))</f>
        <v xml:space="preserve"> </v>
      </c>
    </row>
    <row r="57" spans="1:11" ht="96" customHeight="1" x14ac:dyDescent="0.2">
      <c r="A57" s="11" t="s">
        <v>83</v>
      </c>
      <c r="B57" s="25" t="str">
        <f>VLOOKUP(A57,'HECVAT - Full | Vendor Response'!A$27:B$284,2,FALSE)</f>
        <v>Do you have documented processes and procedures for implementing accessibility into your development lifecycle?</v>
      </c>
      <c r="C57" s="31" t="str">
        <f>IF(LEN(VLOOKUP($A57,Questions!$B:$AA,20,FALSE))=0,"",VLOOKUP($A57,Questions!$B:$AA,20,FALSE))</f>
        <v xml:space="preserve"> </v>
      </c>
      <c r="D57" s="30" t="str">
        <f>IF(LEN(VLOOKUP($A57,Questions!$B:$AA,21,FALSE))=0,"",VLOOKUP($A57,Questions!$B:$AA,21,FALSE))</f>
        <v xml:space="preserve"> </v>
      </c>
      <c r="E57" s="30" t="str">
        <f>IF(LEN(VLOOKUP($A57,Questions!$B:$AA,22,FALSE))=0,"",VLOOKUP($A57,Questions!$B:$AA,22,FALSE))</f>
        <v xml:space="preserve"> </v>
      </c>
      <c r="F57" s="30" t="str">
        <f>IF(LEN(VLOOKUP($A57,Questions!$B:$AA,23,FALSE))=0,"",VLOOKUP($A57,Questions!$B:$AA,23,FALSE))</f>
        <v xml:space="preserve"> </v>
      </c>
      <c r="G57" s="30" t="str">
        <f>IF(LEN(VLOOKUP($A57,Questions!$B:$AA,24,FALSE))=0,"",VLOOKUP($A57,Questions!$B:$AA,24,FALSE))</f>
        <v xml:space="preserve"> </v>
      </c>
      <c r="H57" s="30" t="str">
        <f>IF(LEN(VLOOKUP($A57,Questions!$B:$AA,25,FALSE))=0,"",VLOOKUP($A57,Questions!$B:$AA,25,FALSE))</f>
        <v xml:space="preserve"> </v>
      </c>
      <c r="I57" s="31" t="str">
        <f>IF(LEN(VLOOKUP($A57,Questions!$B:$AA,26,FALSE))=0,"",VLOOKUP($A57,Questions!$B:$AA,26,FALSE))</f>
        <v xml:space="preserve"> </v>
      </c>
      <c r="J57" s="31" t="str">
        <f>IF(LEN(VLOOKUP($A57,Questions!$B:$AB,27,FALSE))=0,"",VLOOKUP($A57,Questions!$B:$AB,27,FALSE))</f>
        <v xml:space="preserve"> </v>
      </c>
    </row>
    <row r="58" spans="1:11" ht="96" customHeight="1" x14ac:dyDescent="0.2">
      <c r="A58" s="11" t="s">
        <v>84</v>
      </c>
      <c r="B58" s="25" t="str">
        <f>VLOOKUP(A58,'HECVAT - Full | Vendor Response'!A$27:B$284,2,FALSE)</f>
        <v>Can all functions of the application or service be performed using only the keyboard?</v>
      </c>
      <c r="C58" s="31" t="str">
        <f>IF(LEN(VLOOKUP($A58,Questions!$B:$AA,20,FALSE))=0,"",VLOOKUP($A58,Questions!$B:$AA,20,FALSE))</f>
        <v xml:space="preserve"> </v>
      </c>
      <c r="D58" s="30" t="str">
        <f>IF(LEN(VLOOKUP($A58,Questions!$B:$AA,21,FALSE))=0,"",VLOOKUP($A58,Questions!$B:$AA,21,FALSE))</f>
        <v xml:space="preserve"> </v>
      </c>
      <c r="E58" s="30" t="str">
        <f>IF(LEN(VLOOKUP($A58,Questions!$B:$AA,22,FALSE))=0,"",VLOOKUP($A58,Questions!$B:$AA,22,FALSE))</f>
        <v xml:space="preserve"> </v>
      </c>
      <c r="F58" s="30" t="str">
        <f>IF(LEN(VLOOKUP($A58,Questions!$B:$AA,23,FALSE))=0,"",VLOOKUP($A58,Questions!$B:$AA,23,FALSE))</f>
        <v xml:space="preserve"> </v>
      </c>
      <c r="G58" s="30" t="str">
        <f>IF(LEN(VLOOKUP($A58,Questions!$B:$AA,24,FALSE))=0,"",VLOOKUP($A58,Questions!$B:$AA,24,FALSE))</f>
        <v xml:space="preserve"> </v>
      </c>
      <c r="H58" s="30" t="str">
        <f>IF(LEN(VLOOKUP($A58,Questions!$B:$AA,25,FALSE))=0,"",VLOOKUP($A58,Questions!$B:$AA,25,FALSE))</f>
        <v xml:space="preserve"> </v>
      </c>
      <c r="I58" s="31" t="str">
        <f>IF(LEN(VLOOKUP($A58,Questions!$B:$AA,26,FALSE))=0,"",VLOOKUP($A58,Questions!$B:$AA,26,FALSE))</f>
        <v xml:space="preserve"> </v>
      </c>
      <c r="J58" s="31" t="str">
        <f>IF(LEN(VLOOKUP($A58,Questions!$B:$AB,27,FALSE))=0,"",VLOOKUP($A58,Questions!$B:$AB,27,FALSE))</f>
        <v xml:space="preserve"> </v>
      </c>
    </row>
    <row r="59" spans="1:11" ht="96" customHeight="1" x14ac:dyDescent="0.2">
      <c r="A59" s="11" t="s">
        <v>85</v>
      </c>
      <c r="B59" s="25" t="str">
        <f>VLOOKUP(A59,'HECVAT - Full | Vendor Response'!A$27:B$284,2,FALSE)</f>
        <v>Does your product rely on activating a special "accessibility mode," a "lite version," or accessing an alternate interface for accessibility purposes?</v>
      </c>
      <c r="C59" s="31" t="str">
        <f>IF(LEN(VLOOKUP($A59,Questions!$B:$AA,20,FALSE))=0,"",VLOOKUP($A59,Questions!$B:$AA,20,FALSE))</f>
        <v xml:space="preserve"> </v>
      </c>
      <c r="D59" s="30" t="str">
        <f>IF(LEN(VLOOKUP($A59,Questions!$B:$AA,21,FALSE))=0,"",VLOOKUP($A59,Questions!$B:$AA,21,FALSE))</f>
        <v xml:space="preserve"> </v>
      </c>
      <c r="E59" s="30" t="str">
        <f>IF(LEN(VLOOKUP($A59,Questions!$B:$AA,22,FALSE))=0,"",VLOOKUP($A59,Questions!$B:$AA,22,FALSE))</f>
        <v xml:space="preserve"> </v>
      </c>
      <c r="F59" s="30" t="str">
        <f>IF(LEN(VLOOKUP($A59,Questions!$B:$AA,23,FALSE))=0,"",VLOOKUP($A59,Questions!$B:$AA,23,FALSE))</f>
        <v xml:space="preserve"> </v>
      </c>
      <c r="G59" s="30" t="str">
        <f>IF(LEN(VLOOKUP($A59,Questions!$B:$AA,24,FALSE))=0,"",VLOOKUP($A59,Questions!$B:$AA,24,FALSE))</f>
        <v xml:space="preserve"> </v>
      </c>
      <c r="H59" s="30" t="str">
        <f>IF(LEN(VLOOKUP($A59,Questions!$B:$AA,25,FALSE))=0,"",VLOOKUP($A59,Questions!$B:$AA,25,FALSE))</f>
        <v xml:space="preserve"> </v>
      </c>
      <c r="I59" s="31" t="str">
        <f>IF(LEN(VLOOKUP($A59,Questions!$B:$AA,26,FALSE))=0,"",VLOOKUP($A59,Questions!$B:$AA,26,FALSE))</f>
        <v xml:space="preserve"> </v>
      </c>
      <c r="J59" s="31" t="str">
        <f>IF(LEN(VLOOKUP($A59,Questions!$B:$AB,27,FALSE))=0,"",VLOOKUP($A59,Questions!$B:$AB,27,FALSE))</f>
        <v xml:space="preserve"> </v>
      </c>
      <c r="K59" s="273" t="s">
        <v>3242</v>
      </c>
    </row>
    <row r="60" spans="1:11" ht="36" customHeight="1" x14ac:dyDescent="0.2">
      <c r="A60" s="331" t="str">
        <f>IF($C$27="No","Assessment of Third Parties - Optional based on QUALIFIER response.","Assessment of Third Parties")</f>
        <v>Assessment of Third Parties</v>
      </c>
      <c r="B60" s="331"/>
      <c r="C60" s="20" t="str">
        <f t="shared" ref="C60:J60" si="3">C$23</f>
        <v>CIS Critical Security Controls v6.1</v>
      </c>
      <c r="D60" s="20" t="str">
        <f t="shared" si="3"/>
        <v>HIPAA</v>
      </c>
      <c r="E60" s="20" t="str">
        <f t="shared" si="3"/>
        <v>ISO 27002:27013</v>
      </c>
      <c r="F60" s="20" t="str">
        <f t="shared" si="3"/>
        <v>NIST Cybersecurity Framework</v>
      </c>
      <c r="G60" s="20" t="str">
        <f t="shared" si="3"/>
        <v>NIST SP 800-171r2</v>
      </c>
      <c r="H60" s="20" t="str">
        <f t="shared" si="3"/>
        <v>NIST SP 800-53r4</v>
      </c>
      <c r="I60" s="20" t="str">
        <f t="shared" si="3"/>
        <v>PCI DSS</v>
      </c>
      <c r="J60" s="20" t="str">
        <f t="shared" si="3"/>
        <v>Trusted CI</v>
      </c>
    </row>
    <row r="61" spans="1:11" ht="96" customHeight="1" x14ac:dyDescent="0.2">
      <c r="A61" s="11" t="s">
        <v>86</v>
      </c>
      <c r="B61" s="25" t="str">
        <f>VLOOKUP(A61,'HECVAT - Full | Vendor Response'!A$27:B$284,2,FALSE)</f>
        <v>Do you perform security assessments of third-party companies with which you share data? (e.g., hosting providers, cloud services, PaaS, IaaS, SaaS)</v>
      </c>
      <c r="C61" s="31" t="str">
        <f>IF(LEN(VLOOKUP($A61,Questions!$B:$AA,20,FALSE))=0,"",VLOOKUP($A61,Questions!$B:$AA,20,FALSE))</f>
        <v xml:space="preserve"> </v>
      </c>
      <c r="D61" s="30" t="str">
        <f>IF(LEN(VLOOKUP($A61,Questions!$B:$AA,21,FALSE))=0,"",VLOOKUP($A61,Questions!$B:$AA,21,FALSE))</f>
        <v xml:space="preserve"> </v>
      </c>
      <c r="E61" s="30" t="str">
        <f>IF(LEN(VLOOKUP($A61,Questions!$B:$AA,22,FALSE))=0,"",VLOOKUP($A61,Questions!$B:$AA,22,FALSE))</f>
        <v xml:space="preserve"> </v>
      </c>
      <c r="F61" s="30" t="str">
        <f>IF(LEN(VLOOKUP($A61,Questions!$B:$AA,23,FALSE))=0,"",VLOOKUP($A61,Questions!$B:$AA,23,FALSE))</f>
        <v xml:space="preserve"> </v>
      </c>
      <c r="G61" s="30" t="str">
        <f>IF(LEN(VLOOKUP($A61,Questions!$B:$AA,24,FALSE))=0,"",VLOOKUP($A61,Questions!$B:$AA,24,FALSE))</f>
        <v xml:space="preserve"> </v>
      </c>
      <c r="H61" s="30" t="str">
        <f>IF(LEN(VLOOKUP($A61,Questions!$B:$AA,25,FALSE))=0,"",VLOOKUP($A61,Questions!$B:$AA,25,FALSE))</f>
        <v xml:space="preserve"> </v>
      </c>
      <c r="I61" s="31" t="str">
        <f>IF(LEN(VLOOKUP($A61,Questions!$B:$AA,26,FALSE))=0,"",VLOOKUP($A61,Questions!$B:$AA,26,FALSE))</f>
        <v xml:space="preserve"> </v>
      </c>
      <c r="J61" s="31" t="str">
        <f>IF(LEN(VLOOKUP($A61,Questions!$B:$AB,27,FALSE))=0,"",VLOOKUP($A61,Questions!$B:$AB,27,FALSE))</f>
        <v xml:space="preserve"> </v>
      </c>
    </row>
    <row r="62" spans="1:11" ht="80.099999999999994" customHeight="1" x14ac:dyDescent="0.2">
      <c r="A62" s="11" t="s">
        <v>87</v>
      </c>
      <c r="B62" s="25" t="str">
        <f>VLOOKUP(A62,'HECVAT - Full | Vendor Response'!A$27:B$284,2,FALSE)</f>
        <v>Provide a brief description for why each of these third parties will have access to institutional data.</v>
      </c>
      <c r="C62" s="31" t="str">
        <f>IF(LEN(VLOOKUP($A62,Questions!$B:$AA,20,FALSE))=0,"",VLOOKUP($A62,Questions!$B:$AA,20,FALSE))</f>
        <v xml:space="preserve"> </v>
      </c>
      <c r="D62" s="30" t="str">
        <f>IF(LEN(VLOOKUP($A62,Questions!$B:$AA,21,FALSE))=0,"",VLOOKUP($A62,Questions!$B:$AA,21,FALSE))</f>
        <v xml:space="preserve"> </v>
      </c>
      <c r="E62" s="30" t="str">
        <f>IF(LEN(VLOOKUP($A62,Questions!$B:$AA,22,FALSE))=0,"",VLOOKUP($A62,Questions!$B:$AA,22,FALSE))</f>
        <v xml:space="preserve"> </v>
      </c>
      <c r="F62" s="30" t="str">
        <f>IF(LEN(VLOOKUP($A62,Questions!$B:$AA,23,FALSE))=0,"",VLOOKUP($A62,Questions!$B:$AA,23,FALSE))</f>
        <v xml:space="preserve"> </v>
      </c>
      <c r="G62" s="30" t="str">
        <f>IF(LEN(VLOOKUP($A62,Questions!$B:$AA,24,FALSE))=0,"",VLOOKUP($A62,Questions!$B:$AA,24,FALSE))</f>
        <v xml:space="preserve"> </v>
      </c>
      <c r="H62" s="30" t="str">
        <f>IF(LEN(VLOOKUP($A62,Questions!$B:$AA,25,FALSE))=0,"",VLOOKUP($A62,Questions!$B:$AA,25,FALSE))</f>
        <v xml:space="preserve"> </v>
      </c>
      <c r="I62" s="31" t="str">
        <f>IF(LEN(VLOOKUP($A62,Questions!$B:$AA,26,FALSE))=0,"",VLOOKUP($A62,Questions!$B:$AA,26,FALSE))</f>
        <v xml:space="preserve"> </v>
      </c>
      <c r="J62" s="31" t="str">
        <f>IF(LEN(VLOOKUP($A62,Questions!$B:$AB,27,FALSE))=0,"",VLOOKUP($A62,Questions!$B:$AB,27,FALSE))</f>
        <v xml:space="preserve"> </v>
      </c>
    </row>
    <row r="63" spans="1:11" ht="80.099999999999994" customHeight="1" x14ac:dyDescent="0.2">
      <c r="A63" s="11" t="s">
        <v>88</v>
      </c>
      <c r="B63" s="25" t="str">
        <f>VLOOKUP(A63,'HECVAT - Full | Vendor Response'!A$27:B$284,2,FALSE)</f>
        <v>What legal agreements (i.e., contracts) do you have in place with these third parties that address liability in the event of a data breach?</v>
      </c>
      <c r="C63" s="31" t="str">
        <f>IF(LEN(VLOOKUP($A63,Questions!$B:$AA,20,FALSE))=0,"",VLOOKUP($A63,Questions!$B:$AA,20,FALSE))</f>
        <v xml:space="preserve"> </v>
      </c>
      <c r="D63" s="30" t="str">
        <f>IF(LEN(VLOOKUP($A63,Questions!$B:$AA,21,FALSE))=0,"",VLOOKUP($A63,Questions!$B:$AA,21,FALSE))</f>
        <v xml:space="preserve"> </v>
      </c>
      <c r="E63" s="30" t="str">
        <f>IF(LEN(VLOOKUP($A63,Questions!$B:$AA,22,FALSE))=0,"",VLOOKUP($A63,Questions!$B:$AA,22,FALSE))</f>
        <v xml:space="preserve"> </v>
      </c>
      <c r="F63" s="30" t="str">
        <f>IF(LEN(VLOOKUP($A63,Questions!$B:$AA,23,FALSE))=0,"",VLOOKUP($A63,Questions!$B:$AA,23,FALSE))</f>
        <v xml:space="preserve"> </v>
      </c>
      <c r="G63" s="30" t="str">
        <f>IF(LEN(VLOOKUP($A63,Questions!$B:$AA,24,FALSE))=0,"",VLOOKUP($A63,Questions!$B:$AA,24,FALSE))</f>
        <v xml:space="preserve"> </v>
      </c>
      <c r="H63" s="30" t="str">
        <f>IF(LEN(VLOOKUP($A63,Questions!$B:$AA,25,FALSE))=0,"",VLOOKUP($A63,Questions!$B:$AA,25,FALSE))</f>
        <v xml:space="preserve"> </v>
      </c>
      <c r="I63" s="31" t="str">
        <f>IF(LEN(VLOOKUP($A63,Questions!$B:$AA,26,FALSE))=0,"",VLOOKUP($A63,Questions!$B:$AA,26,FALSE))</f>
        <v xml:space="preserve"> </v>
      </c>
      <c r="J63" s="31" t="str">
        <f>IF(LEN(VLOOKUP($A63,Questions!$B:$AB,27,FALSE))=0,"",VLOOKUP($A63,Questions!$B:$AB,27,FALSE))</f>
        <v xml:space="preserve"> </v>
      </c>
    </row>
    <row r="64" spans="1:11" ht="80.099999999999994" customHeight="1" x14ac:dyDescent="0.2">
      <c r="A64" s="11" t="s">
        <v>89</v>
      </c>
      <c r="B64" s="25" t="str">
        <f>VLOOKUP(A64,'HECVAT - Full | Vendor Response'!A$27:B$284,2,FALSE)</f>
        <v>Do you have an implemented third-party management strategy?</v>
      </c>
      <c r="C64" s="31" t="str">
        <f>IF(LEN(VLOOKUP($A64,Questions!$B:$AA,20,FALSE))=0,"",VLOOKUP($A64,Questions!$B:$AA,20,FALSE))</f>
        <v xml:space="preserve"> </v>
      </c>
      <c r="D64" s="30" t="str">
        <f>IF(LEN(VLOOKUP($A64,Questions!$B:$AA,21,FALSE))=0,"",VLOOKUP($A64,Questions!$B:$AA,21,FALSE))</f>
        <v xml:space="preserve"> </v>
      </c>
      <c r="E64" s="30" t="str">
        <f>IF(LEN(VLOOKUP($A64,Questions!$B:$AA,22,FALSE))=0,"",VLOOKUP($A64,Questions!$B:$AA,22,FALSE))</f>
        <v xml:space="preserve"> </v>
      </c>
      <c r="F64" s="30" t="str">
        <f>IF(LEN(VLOOKUP($A64,Questions!$B:$AA,23,FALSE))=0,"",VLOOKUP($A64,Questions!$B:$AA,23,FALSE))</f>
        <v xml:space="preserve"> </v>
      </c>
      <c r="G64" s="30" t="str">
        <f>IF(LEN(VLOOKUP($A64,Questions!$B:$AA,24,FALSE))=0,"",VLOOKUP($A64,Questions!$B:$AA,24,FALSE))</f>
        <v xml:space="preserve"> </v>
      </c>
      <c r="H64" s="30" t="str">
        <f>IF(LEN(VLOOKUP($A64,Questions!$B:$AA,25,FALSE))=0,"",VLOOKUP($A64,Questions!$B:$AA,25,FALSE))</f>
        <v xml:space="preserve"> </v>
      </c>
      <c r="I64" s="31" t="str">
        <f>IF(LEN(VLOOKUP($A64,Questions!$B:$AA,26,FALSE))=0,"",VLOOKUP($A64,Questions!$B:$AA,26,FALSE))</f>
        <v xml:space="preserve"> </v>
      </c>
      <c r="J64" s="31" t="str">
        <f>IF(LEN(VLOOKUP($A64,Questions!$B:$AB,27,FALSE))=0,"",VLOOKUP($A64,Questions!$B:$AB,27,FALSE))</f>
        <v xml:space="preserve"> </v>
      </c>
      <c r="K64" s="273" t="s">
        <v>3242</v>
      </c>
    </row>
    <row r="65" spans="1:259" ht="36" customHeight="1" x14ac:dyDescent="0.2">
      <c r="A65" s="331" t="str">
        <f>IF($C$31="","Consulting",IF($C$31="Yes","Consulting - All questions after this section are OPTIONAL.","Consulting - Optional based on QUALIFIER response."))</f>
        <v>Consulting - Optional based on QUALIFIER response.</v>
      </c>
      <c r="B65" s="331"/>
      <c r="C65" s="20" t="str">
        <f>C$23</f>
        <v>CIS Critical Security Controls v6.1</v>
      </c>
      <c r="D65" s="20" t="str">
        <f t="shared" ref="D65:J65" si="4">D$23</f>
        <v>HIPAA</v>
      </c>
      <c r="E65" s="20" t="str">
        <f t="shared" si="4"/>
        <v>ISO 27002:27013</v>
      </c>
      <c r="F65" s="20" t="str">
        <f t="shared" si="4"/>
        <v>NIST Cybersecurity Framework</v>
      </c>
      <c r="G65" s="20" t="str">
        <f t="shared" si="4"/>
        <v>NIST SP 800-171r2</v>
      </c>
      <c r="H65" s="20" t="str">
        <f t="shared" si="4"/>
        <v>NIST SP 800-53r4</v>
      </c>
      <c r="I65" s="20" t="str">
        <f t="shared" si="4"/>
        <v>PCI DSS</v>
      </c>
      <c r="J65" s="20" t="str">
        <f t="shared" si="4"/>
        <v>Trusted CI</v>
      </c>
    </row>
    <row r="66" spans="1:259" ht="36" customHeight="1" x14ac:dyDescent="0.2">
      <c r="A66" s="11" t="s">
        <v>91</v>
      </c>
      <c r="B66" s="25" t="str">
        <f>VLOOKUP(A66,'HECVAT - Full | Vendor Response'!A$27:B$284,2,FALSE)</f>
        <v>Will the consulting take place on-premises?</v>
      </c>
      <c r="C66" s="31" t="str">
        <f>IF(LEN(VLOOKUP($A66,Questions!$B:$AA,20,FALSE))=0,"",VLOOKUP($A66,Questions!$B:$AA,20,FALSE))</f>
        <v xml:space="preserve"> </v>
      </c>
      <c r="D66" s="31" t="str">
        <f>IF(LEN(VLOOKUP($A66,Questions!$B:$AA,21,FALSE))=0,"",VLOOKUP($A66,Questions!$B:$AA,21,FALSE))</f>
        <v xml:space="preserve"> </v>
      </c>
      <c r="E66" s="30" t="str">
        <f>IF(LEN(VLOOKUP($A66,Questions!$B:$AA,22,FALSE))=0,"",VLOOKUP($A66,Questions!$B:$AA,22,FALSE))</f>
        <v xml:space="preserve"> </v>
      </c>
      <c r="F66" s="30" t="str">
        <f>IF(LEN(VLOOKUP($A66,Questions!$B:$AA,23,FALSE))=0,"",VLOOKUP($A66,Questions!$B:$AA,23,FALSE))</f>
        <v xml:space="preserve"> </v>
      </c>
      <c r="G66" s="31" t="str">
        <f>IF(LEN(VLOOKUP($A66,Questions!$B:$AA,24,FALSE))=0,"",VLOOKUP($A66,Questions!$B:$AA,24,FALSE))</f>
        <v xml:space="preserve"> </v>
      </c>
      <c r="H66" s="31" t="str">
        <f>IF(LEN(VLOOKUP($A66,Questions!$B:$AA,25,FALSE))=0,"",VLOOKUP($A66,Questions!$B:$AA,25,FALSE))</f>
        <v xml:space="preserve"> </v>
      </c>
      <c r="I66" s="31" t="str">
        <f>IF(LEN(VLOOKUP($A66,Questions!$B:$AA,26,FALSE))=0,"",VLOOKUP($A66,Questions!$B:$AA,26,FALSE))</f>
        <v xml:space="preserve"> </v>
      </c>
      <c r="J66" s="31" t="str">
        <f>IF(LEN(VLOOKUP($A66,Questions!$B:$AB,27,FALSE))=0,"",VLOOKUP($A66,Questions!$B:$AB,27,FALSE))</f>
        <v xml:space="preserve"> </v>
      </c>
    </row>
    <row r="67" spans="1:259" ht="63" customHeight="1" x14ac:dyDescent="0.2">
      <c r="A67" s="11" t="s">
        <v>92</v>
      </c>
      <c r="B67" s="25" t="str">
        <f>VLOOKUP(A67,'HECVAT - Full | Vendor Response'!A$27:B$284,2,FALSE)</f>
        <v>Will the consultant require access to the institution's network resources?</v>
      </c>
      <c r="C67" s="30" t="str">
        <f>IF(LEN(VLOOKUP($A67,Questions!$B:$AA,20,FALSE))=0,"",VLOOKUP($A67,Questions!$B:$AA,20,FALSE))</f>
        <v xml:space="preserve"> </v>
      </c>
      <c r="D67" s="31" t="str">
        <f>IF(LEN(VLOOKUP($A67,Questions!$B:$AA,21,FALSE))=0,"",VLOOKUP($A67,Questions!$B:$AA,21,FALSE))</f>
        <v xml:space="preserve"> </v>
      </c>
      <c r="E67" s="30" t="str">
        <f>IF(LEN(VLOOKUP($A67,Questions!$B:$AA,22,FALSE))=0,"",VLOOKUP($A67,Questions!$B:$AA,22,FALSE))</f>
        <v xml:space="preserve"> </v>
      </c>
      <c r="F67" s="30" t="str">
        <f>IF(LEN(VLOOKUP($A67,Questions!$B:$AA,23,FALSE))=0,"",VLOOKUP($A67,Questions!$B:$AA,23,FALSE))</f>
        <v xml:space="preserve"> </v>
      </c>
      <c r="G67" s="30" t="str">
        <f>IF(LEN(VLOOKUP($A67,Questions!$B:$AA,24,FALSE))=0,"",VLOOKUP($A67,Questions!$B:$AA,24,FALSE))</f>
        <v xml:space="preserve"> </v>
      </c>
      <c r="H67" s="30" t="str">
        <f>IF(LEN(VLOOKUP($A67,Questions!$B:$AA,25,FALSE))=0,"",VLOOKUP($A67,Questions!$B:$AA,25,FALSE))</f>
        <v xml:space="preserve"> </v>
      </c>
      <c r="I67" s="31" t="str">
        <f>IF(LEN(VLOOKUP($A67,Questions!$B:$AA,26,FALSE))=0,"",VLOOKUP($A67,Questions!$B:$AA,26,FALSE))</f>
        <v xml:space="preserve"> </v>
      </c>
      <c r="J67" s="31" t="str">
        <f>IF(LEN(VLOOKUP($A67,Questions!$B:$AB,27,FALSE))=0,"",VLOOKUP($A67,Questions!$B:$AB,27,FALSE))</f>
        <v xml:space="preserve"> </v>
      </c>
    </row>
    <row r="68" spans="1:259" ht="63" customHeight="1" x14ac:dyDescent="0.2">
      <c r="A68" s="11" t="s">
        <v>93</v>
      </c>
      <c r="B68" s="25" t="str">
        <f>VLOOKUP(A68,'HECVAT - Full | Vendor Response'!A$27:B$284,2,FALSE)</f>
        <v>Will the consultant require access to hardware in the institution's data centers?</v>
      </c>
      <c r="C68" s="30" t="str">
        <f>IF(LEN(VLOOKUP($A68,Questions!$B:$AA,20,FALSE))=0,"",VLOOKUP($A68,Questions!$B:$AA,20,FALSE))</f>
        <v xml:space="preserve"> </v>
      </c>
      <c r="D68" s="31" t="str">
        <f>IF(LEN(VLOOKUP($A68,Questions!$B:$AA,21,FALSE))=0,"",VLOOKUP($A68,Questions!$B:$AA,21,FALSE))</f>
        <v xml:space="preserve"> </v>
      </c>
      <c r="E68" s="30" t="str">
        <f>IF(LEN(VLOOKUP($A68,Questions!$B:$AA,22,FALSE))=0,"",VLOOKUP($A68,Questions!$B:$AA,22,FALSE))</f>
        <v xml:space="preserve"> </v>
      </c>
      <c r="F68" s="30" t="str">
        <f>IF(LEN(VLOOKUP($A68,Questions!$B:$AA,23,FALSE))=0,"",VLOOKUP($A68,Questions!$B:$AA,23,FALSE))</f>
        <v xml:space="preserve"> </v>
      </c>
      <c r="G68" s="30" t="str">
        <f>IF(LEN(VLOOKUP($A68,Questions!$B:$AA,24,FALSE))=0,"",VLOOKUP($A68,Questions!$B:$AA,24,FALSE))</f>
        <v xml:space="preserve"> </v>
      </c>
      <c r="H68" s="31" t="str">
        <f>IF(LEN(VLOOKUP($A68,Questions!$B:$AA,25,FALSE))=0,"",VLOOKUP($A68,Questions!$B:$AA,25,FALSE))</f>
        <v xml:space="preserve"> </v>
      </c>
      <c r="I68" s="31" t="str">
        <f>IF(LEN(VLOOKUP($A68,Questions!$B:$AA,26,FALSE))=0,"",VLOOKUP($A68,Questions!$B:$AA,26,FALSE))</f>
        <v xml:space="preserve"> </v>
      </c>
      <c r="J68" s="31" t="str">
        <f>IF(LEN(VLOOKUP($A68,Questions!$B:$AB,27,FALSE))=0,"",VLOOKUP($A68,Questions!$B:$AB,27,FALSE))</f>
        <v xml:space="preserve"> </v>
      </c>
    </row>
    <row r="69" spans="1:259" ht="48" customHeight="1" x14ac:dyDescent="0.2">
      <c r="A69" s="11" t="s">
        <v>94</v>
      </c>
      <c r="B69" s="25" t="str">
        <f>VLOOKUP(A69,'HECVAT - Full | Vendor Response'!A$27:B$284,2,FALSE)</f>
        <v>Will the consultant require an account within the institution's domain (@*.edu)?</v>
      </c>
      <c r="C69" s="30" t="str">
        <f>IF(LEN(VLOOKUP($A69,Questions!$B:$AA,20,FALSE))=0,"",VLOOKUP($A69,Questions!$B:$AA,20,FALSE))</f>
        <v xml:space="preserve"> </v>
      </c>
      <c r="D69" s="31" t="str">
        <f>IF(LEN(VLOOKUP($A69,Questions!$B:$AA,21,FALSE))=0,"",VLOOKUP($A69,Questions!$B:$AA,21,FALSE))</f>
        <v xml:space="preserve"> </v>
      </c>
      <c r="E69" s="31" t="str">
        <f>IF(LEN(VLOOKUP($A69,Questions!$B:$AA,22,FALSE))=0,"",VLOOKUP($A69,Questions!$B:$AA,22,FALSE))</f>
        <v xml:space="preserve"> </v>
      </c>
      <c r="F69" s="30" t="str">
        <f>IF(LEN(VLOOKUP($A69,Questions!$B:$AA,23,FALSE))=0,"",VLOOKUP($A69,Questions!$B:$AA,23,FALSE))</f>
        <v xml:space="preserve"> </v>
      </c>
      <c r="G69" s="31" t="str">
        <f>IF(LEN(VLOOKUP($A69,Questions!$B:$AA,24,FALSE))=0,"",VLOOKUP($A69,Questions!$B:$AA,24,FALSE))</f>
        <v xml:space="preserve"> </v>
      </c>
      <c r="H69" s="31" t="str">
        <f>IF(LEN(VLOOKUP($A69,Questions!$B:$AA,25,FALSE))=0,"",VLOOKUP($A69,Questions!$B:$AA,25,FALSE))</f>
        <v xml:space="preserve"> </v>
      </c>
      <c r="I69" s="31" t="str">
        <f>IF(LEN(VLOOKUP($A69,Questions!$B:$AA,26,FALSE))=0,"",VLOOKUP($A69,Questions!$B:$AA,26,FALSE))</f>
        <v xml:space="preserve"> </v>
      </c>
      <c r="J69" s="31" t="str">
        <f>IF(LEN(VLOOKUP($A69,Questions!$B:$AB,27,FALSE))=0,"",VLOOKUP($A69,Questions!$B:$AB,27,FALSE))</f>
        <v xml:space="preserve"> </v>
      </c>
    </row>
    <row r="70" spans="1:259" ht="48" customHeight="1" x14ac:dyDescent="0.2">
      <c r="A70" s="11" t="s">
        <v>95</v>
      </c>
      <c r="B70" s="25" t="str">
        <f>VLOOKUP(A70,'HECVAT - Full | Vendor Response'!A$27:B$284,2,FALSE)</f>
        <v>Has the consultant received training on (sensitive, HIPAA, PCI, etc.) data handling?</v>
      </c>
      <c r="C70" s="30" t="str">
        <f>IF(LEN(VLOOKUP($A70,Questions!$B:$AA,20,FALSE))=0,"",VLOOKUP($A70,Questions!$B:$AA,20,FALSE))</f>
        <v xml:space="preserve"> </v>
      </c>
      <c r="D70" s="31" t="str">
        <f>IF(LEN(VLOOKUP($A70,Questions!$B:$AA,21,FALSE))=0,"",VLOOKUP($A70,Questions!$B:$AA,21,FALSE))</f>
        <v xml:space="preserve"> </v>
      </c>
      <c r="E70" s="30" t="str">
        <f>IF(LEN(VLOOKUP($A70,Questions!$B:$AA,22,FALSE))=0,"",VLOOKUP($A70,Questions!$B:$AA,22,FALSE))</f>
        <v xml:space="preserve"> </v>
      </c>
      <c r="F70" s="30" t="str">
        <f>IF(LEN(VLOOKUP($A70,Questions!$B:$AA,23,FALSE))=0,"",VLOOKUP($A70,Questions!$B:$AA,23,FALSE))</f>
        <v xml:space="preserve"> </v>
      </c>
      <c r="G70" s="31" t="str">
        <f>IF(LEN(VLOOKUP($A70,Questions!$B:$AA,24,FALSE))=0,"",VLOOKUP($A70,Questions!$B:$AA,24,FALSE))</f>
        <v xml:space="preserve"> </v>
      </c>
      <c r="H70" s="31" t="str">
        <f>IF(LEN(VLOOKUP($A70,Questions!$B:$AA,25,FALSE))=0,"",VLOOKUP($A70,Questions!$B:$AA,25,FALSE))</f>
        <v xml:space="preserve"> </v>
      </c>
      <c r="I70" s="31" t="str">
        <f>IF(LEN(VLOOKUP($A70,Questions!$B:$AA,26,FALSE))=0,"",VLOOKUP($A70,Questions!$B:$AA,26,FALSE))</f>
        <v xml:space="preserve"> </v>
      </c>
      <c r="J70" s="31" t="str">
        <f>IF(LEN(VLOOKUP($A70,Questions!$B:$AB,27,FALSE))=0,"",VLOOKUP($A70,Questions!$B:$AB,27,FALSE))</f>
        <v xml:space="preserve"> </v>
      </c>
    </row>
    <row r="71" spans="1:259" ht="48" customHeight="1" x14ac:dyDescent="0.2">
      <c r="A71" s="11" t="s">
        <v>96</v>
      </c>
      <c r="B71" s="25" t="str">
        <f>VLOOKUP(A71,'HECVAT - Full | Vendor Response'!A$27:B$284,2,FALSE)</f>
        <v>Will any data be transferred to the consultant's possession?</v>
      </c>
      <c r="C71" s="30" t="str">
        <f>IF(LEN(VLOOKUP($A71,Questions!$B:$AA,20,FALSE))=0,"",VLOOKUP($A71,Questions!$B:$AA,20,FALSE))</f>
        <v xml:space="preserve"> </v>
      </c>
      <c r="D71" s="31" t="str">
        <f>IF(LEN(VLOOKUP($A71,Questions!$B:$AA,21,FALSE))=0,"",VLOOKUP($A71,Questions!$B:$AA,21,FALSE))</f>
        <v xml:space="preserve"> </v>
      </c>
      <c r="E71" s="30" t="str">
        <f>IF(LEN(VLOOKUP($A71,Questions!$B:$AA,22,FALSE))=0,"",VLOOKUP($A71,Questions!$B:$AA,22,FALSE))</f>
        <v xml:space="preserve"> </v>
      </c>
      <c r="F71" s="30" t="str">
        <f>IF(LEN(VLOOKUP($A71,Questions!$B:$AA,23,FALSE))=0,"",VLOOKUP($A71,Questions!$B:$AA,23,FALSE))</f>
        <v xml:space="preserve"> </v>
      </c>
      <c r="G71" s="30" t="str">
        <f>IF(LEN(VLOOKUP($A71,Questions!$B:$AA,24,FALSE))=0,"",VLOOKUP($A71,Questions!$B:$AA,24,FALSE))</f>
        <v xml:space="preserve"> </v>
      </c>
      <c r="H71" s="30" t="str">
        <f>IF(LEN(VLOOKUP($A71,Questions!$B:$AA,25,FALSE))=0,"",VLOOKUP($A71,Questions!$B:$AA,25,FALSE))</f>
        <v xml:space="preserve"> </v>
      </c>
      <c r="I71" s="31" t="str">
        <f>IF(LEN(VLOOKUP($A71,Questions!$B:$AA,26,FALSE))=0,"",VLOOKUP($A71,Questions!$B:$AA,26,FALSE))</f>
        <v xml:space="preserve"> </v>
      </c>
      <c r="J71" s="31" t="str">
        <f>IF(LEN(VLOOKUP($A71,Questions!$B:$AB,27,FALSE))=0,"",VLOOKUP($A71,Questions!$B:$AB,27,FALSE))</f>
        <v xml:space="preserve"> </v>
      </c>
    </row>
    <row r="72" spans="1:259" s="1" customFormat="1" ht="48" customHeight="1" x14ac:dyDescent="0.2">
      <c r="A72" s="11" t="s">
        <v>97</v>
      </c>
      <c r="B72" s="25" t="str">
        <f>VLOOKUP(A72,'HECVAT - Full | Vendor Response'!A$27:B$284,2,FALSE)</f>
        <v>Is it encrypted (at rest) while in the consultant's possession?</v>
      </c>
      <c r="C72" s="30" t="str">
        <f>IF(LEN(VLOOKUP($A72,Questions!$B:$AA,20,FALSE))=0,"",VLOOKUP($A72,Questions!$B:$AA,20,FALSE))</f>
        <v xml:space="preserve"> </v>
      </c>
      <c r="D72" s="31" t="str">
        <f>IF(LEN(VLOOKUP($A72,Questions!$B:$AA,21,FALSE))=0,"",VLOOKUP($A72,Questions!$B:$AA,21,FALSE))</f>
        <v xml:space="preserve"> </v>
      </c>
      <c r="E72" s="30" t="str">
        <f>IF(LEN(VLOOKUP($A72,Questions!$B:$AA,22,FALSE))=0,"",VLOOKUP($A72,Questions!$B:$AA,22,FALSE))</f>
        <v xml:space="preserve"> </v>
      </c>
      <c r="F72" s="30" t="str">
        <f>IF(LEN(VLOOKUP($A72,Questions!$B:$AA,23,FALSE))=0,"",VLOOKUP($A72,Questions!$B:$AA,23,FALSE))</f>
        <v xml:space="preserve"> </v>
      </c>
      <c r="G72" s="30" t="str">
        <f>IF(LEN(VLOOKUP($A72,Questions!$B:$AA,24,FALSE))=0,"",VLOOKUP($A72,Questions!$B:$AA,24,FALSE))</f>
        <v xml:space="preserve"> </v>
      </c>
      <c r="H72" s="30" t="str">
        <f>IF(LEN(VLOOKUP($A72,Questions!$B:$AA,25,FALSE))=0,"",VLOOKUP($A72,Questions!$B:$AA,25,FALSE))</f>
        <v xml:space="preserve"> </v>
      </c>
      <c r="I72" s="31" t="str">
        <f>IF(LEN(VLOOKUP($A72,Questions!$B:$AA,26,FALSE))=0,"",VLOOKUP($A72,Questions!$B:$AA,26,FALSE))</f>
        <v xml:space="preserve"> </v>
      </c>
      <c r="J72" s="31" t="str">
        <f>IF(LEN(VLOOKUP($A72,Questions!$B:$AB,27,FALSE))=0,"",VLOOKUP($A72,Questions!$B:$AB,27,FALSE))</f>
        <v xml:space="preserve"> </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row>
    <row r="73" spans="1:259" ht="36" customHeight="1" x14ac:dyDescent="0.2">
      <c r="A73" s="11" t="s">
        <v>98</v>
      </c>
      <c r="B73" s="25" t="str">
        <f>VLOOKUP(A73,'HECVAT - Full | Vendor Response'!A$27:B$284,2,FALSE)</f>
        <v>Will the consultant need remote access to the institution's network or systems?</v>
      </c>
      <c r="C73" s="30" t="str">
        <f>IF(LEN(VLOOKUP($A73,Questions!$B:$AA,20,FALSE))=0,"",VLOOKUP($A73,Questions!$B:$AA,20,FALSE))</f>
        <v xml:space="preserve"> </v>
      </c>
      <c r="D73" s="31" t="str">
        <f>IF(LEN(VLOOKUP($A73,Questions!$B:$AA,21,FALSE))=0,"",VLOOKUP($A73,Questions!$B:$AA,21,FALSE))</f>
        <v xml:space="preserve"> </v>
      </c>
      <c r="E73" s="30" t="str">
        <f>IF(LEN(VLOOKUP($A73,Questions!$B:$AA,22,FALSE))=0,"",VLOOKUP($A73,Questions!$B:$AA,22,FALSE))</f>
        <v xml:space="preserve"> </v>
      </c>
      <c r="F73" s="30" t="str">
        <f>IF(LEN(VLOOKUP($A73,Questions!$B:$AA,23,FALSE))=0,"",VLOOKUP($A73,Questions!$B:$AA,23,FALSE))</f>
        <v xml:space="preserve"> </v>
      </c>
      <c r="G73" s="31" t="str">
        <f>IF(LEN(VLOOKUP($A73,Questions!$B:$AA,24,FALSE))=0,"",VLOOKUP($A73,Questions!$B:$AA,24,FALSE))</f>
        <v xml:space="preserve"> </v>
      </c>
      <c r="H73" s="31" t="str">
        <f>IF(LEN(VLOOKUP($A73,Questions!$B:$AA,25,FALSE))=0,"",VLOOKUP($A73,Questions!$B:$AA,25,FALSE))</f>
        <v xml:space="preserve"> </v>
      </c>
      <c r="I73" s="31" t="str">
        <f>IF(LEN(VLOOKUP($A73,Questions!$B:$AA,26,FALSE))=0,"",VLOOKUP($A73,Questions!$B:$AA,26,FALSE))</f>
        <v xml:space="preserve"> </v>
      </c>
      <c r="J73" s="31" t="str">
        <f>IF(LEN(VLOOKUP($A73,Questions!$B:$AB,27,FALSE))=0,"",VLOOKUP($A73,Questions!$B:$AB,27,FALSE))</f>
        <v xml:space="preserve"> </v>
      </c>
    </row>
    <row r="74" spans="1:259" s="1" customFormat="1" ht="36" customHeight="1" x14ac:dyDescent="0.2">
      <c r="A74" s="11" t="s">
        <v>99</v>
      </c>
      <c r="B74" s="25" t="str">
        <f>VLOOKUP(A74,'HECVAT - Full | Vendor Response'!A$27:B$284,2,FALSE)</f>
        <v>Can we restrict that access based on source IP address?</v>
      </c>
      <c r="C74" s="31" t="str">
        <f>IF(LEN(VLOOKUP($A74,Questions!$B:$AA,20,FALSE))=0,"",VLOOKUP($A74,Questions!$B:$AA,20,FALSE))</f>
        <v xml:space="preserve"> </v>
      </c>
      <c r="D74" s="31" t="str">
        <f>IF(LEN(VLOOKUP($A74,Questions!$B:$AA,21,FALSE))=0,"",VLOOKUP($A74,Questions!$B:$AA,21,FALSE))</f>
        <v xml:space="preserve"> </v>
      </c>
      <c r="E74" s="30" t="str">
        <f>IF(LEN(VLOOKUP($A74,Questions!$B:$AA,22,FALSE))=0,"",VLOOKUP($A74,Questions!$B:$AA,22,FALSE))</f>
        <v xml:space="preserve"> </v>
      </c>
      <c r="F74" s="30" t="str">
        <f>IF(LEN(VLOOKUP($A74,Questions!$B:$AA,23,FALSE))=0,"",VLOOKUP($A74,Questions!$B:$AA,23,FALSE))</f>
        <v xml:space="preserve"> </v>
      </c>
      <c r="G74" s="31" t="str">
        <f>IF(LEN(VLOOKUP($A74,Questions!$B:$AA,24,FALSE))=0,"",VLOOKUP($A74,Questions!$B:$AA,24,FALSE))</f>
        <v xml:space="preserve"> </v>
      </c>
      <c r="H74" s="31" t="str">
        <f>IF(LEN(VLOOKUP($A74,Questions!$B:$AA,25,FALSE))=0,"",VLOOKUP($A74,Questions!$B:$AA,25,FALSE))</f>
        <v xml:space="preserve"> </v>
      </c>
      <c r="I74" s="31" t="str">
        <f>IF(LEN(VLOOKUP($A74,Questions!$B:$AA,26,FALSE))=0,"",VLOOKUP($A74,Questions!$B:$AA,26,FALSE))</f>
        <v xml:space="preserve"> </v>
      </c>
      <c r="J74" s="31" t="str">
        <f>IF(LEN(VLOOKUP($A74,Questions!$B:$AB,27,FALSE))=0,"",VLOOKUP($A74,Questions!$B:$AB,27,FALSE))</f>
        <v xml:space="preserve"> </v>
      </c>
      <c r="K74" s="273" t="s">
        <v>3242</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row>
    <row r="75" spans="1:259" ht="36" customHeight="1" x14ac:dyDescent="0.2">
      <c r="A75" s="331" t="str">
        <f>IF($C$31="","Application/Service Security",IF($C$31="Yes","App/Service Security - Optional based on QUALIFIER response.","Application/Service Security"))</f>
        <v>Application/Service Security</v>
      </c>
      <c r="B75" s="331"/>
      <c r="C75" s="20" t="str">
        <f>C$23</f>
        <v>CIS Critical Security Controls v6.1</v>
      </c>
      <c r="D75" s="20" t="str">
        <f t="shared" ref="D75:J75" si="5">D$23</f>
        <v>HIPAA</v>
      </c>
      <c r="E75" s="20" t="str">
        <f t="shared" si="5"/>
        <v>ISO 27002:27013</v>
      </c>
      <c r="F75" s="20" t="str">
        <f t="shared" si="5"/>
        <v>NIST Cybersecurity Framework</v>
      </c>
      <c r="G75" s="20" t="str">
        <f t="shared" si="5"/>
        <v>NIST SP 800-171r2</v>
      </c>
      <c r="H75" s="20" t="str">
        <f t="shared" si="5"/>
        <v>NIST SP 800-53r4</v>
      </c>
      <c r="I75" s="20" t="str">
        <f t="shared" si="5"/>
        <v>PCI DSS</v>
      </c>
      <c r="J75" s="20" t="str">
        <f t="shared" si="5"/>
        <v>Trusted CI</v>
      </c>
    </row>
    <row r="76" spans="1:259" ht="49.35" customHeight="1" x14ac:dyDescent="0.2">
      <c r="A76" s="11" t="s">
        <v>101</v>
      </c>
      <c r="B76" s="25" t="str">
        <f>VLOOKUP(A76,'HECVAT - Full | Vendor Response'!A$27:B$284,2,FALSE)</f>
        <v>Are access controls for institutional accounts based on structured rules, such as role-based access control (RBAC), attribute-based access control (ABAC), or policy-based access control (PBAC)?</v>
      </c>
      <c r="C76" s="30">
        <f>IF(LEN(VLOOKUP($A76,Questions!$B:$AA,20,FALSE))=0,"",VLOOKUP($A76,Questions!$B:$AA,20,FALSE))</f>
        <v>0</v>
      </c>
      <c r="D76" s="31" t="str">
        <f>IF(LEN(VLOOKUP($A76,Questions!$B:$AA,21,FALSE))=0,"",VLOOKUP($A76,Questions!$B:$AA,21,FALSE))</f>
        <v xml:space="preserve"> </v>
      </c>
      <c r="E76" s="31" t="str">
        <f>IF(LEN(VLOOKUP($A76,Questions!$B:$AA,22,FALSE))=0,"",VLOOKUP($A76,Questions!$B:$AA,22,FALSE))</f>
        <v xml:space="preserve"> </v>
      </c>
      <c r="F76" s="30" t="str">
        <f>IF(LEN(VLOOKUP($A76,Questions!$B:$AA,23,FALSE))=0,"",VLOOKUP($A76,Questions!$B:$AA,23,FALSE))</f>
        <v xml:space="preserve"> </v>
      </c>
      <c r="G76" s="31" t="str">
        <f>IF(LEN(VLOOKUP($A76,Questions!$B:$AA,24,FALSE))=0,"",VLOOKUP($A76,Questions!$B:$AA,24,FALSE))</f>
        <v xml:space="preserve"> </v>
      </c>
      <c r="H76" s="31" t="str">
        <f>IF(LEN(VLOOKUP($A76,Questions!$B:$AA,25,FALSE))=0,"",VLOOKUP($A76,Questions!$B:$AA,25,FALSE))</f>
        <v xml:space="preserve"> </v>
      </c>
      <c r="I76" s="31" t="str">
        <f>IF(LEN(VLOOKUP($A76,Questions!$B:$AA,26,FALSE))=0,"",VLOOKUP($A76,Questions!$B:$AA,26,FALSE))</f>
        <v xml:space="preserve"> </v>
      </c>
      <c r="J76" s="31" t="str">
        <f>IF(LEN(VLOOKUP($A76,Questions!$B:$AB,27,FALSE))=0,"",VLOOKUP($A76,Questions!$B:$AB,27,FALSE))</f>
        <v xml:space="preserve"> </v>
      </c>
    </row>
    <row r="77" spans="1:259" ht="48" customHeight="1" x14ac:dyDescent="0.2">
      <c r="A77" s="11" t="s">
        <v>102</v>
      </c>
      <c r="B77" s="25" t="str">
        <f>VLOOKUP(A77,'HECVAT - Full | Vendor Response'!A$27:B$284,2,FALSE)</f>
        <v>Are access controls for staff within your organization based on structured rules, such as RBAC, ABAC, or PBAC?</v>
      </c>
      <c r="C77" s="30" t="str">
        <f>IF(LEN(VLOOKUP($A77,Questions!$B:$AA,20,FALSE))=0,"",VLOOKUP($A77,Questions!$B:$AA,20,FALSE))</f>
        <v xml:space="preserve"> </v>
      </c>
      <c r="D77" s="31" t="str">
        <f>IF(LEN(VLOOKUP($A77,Questions!$B:$AA,21,FALSE))=0,"",VLOOKUP($A77,Questions!$B:$AA,21,FALSE))</f>
        <v xml:space="preserve"> </v>
      </c>
      <c r="E77" s="30" t="str">
        <f>IF(LEN(VLOOKUP($A77,Questions!$B:$AA,22,FALSE))=0,"",VLOOKUP($A77,Questions!$B:$AA,22,FALSE))</f>
        <v xml:space="preserve"> </v>
      </c>
      <c r="F77" s="30" t="str">
        <f>IF(LEN(VLOOKUP($A77,Questions!$B:$AA,23,FALSE))=0,"",VLOOKUP($A77,Questions!$B:$AA,23,FALSE))</f>
        <v xml:space="preserve"> </v>
      </c>
      <c r="G77" s="31" t="str">
        <f>IF(LEN(VLOOKUP($A77,Questions!$B:$AA,24,FALSE))=0,"",VLOOKUP($A77,Questions!$B:$AA,24,FALSE))</f>
        <v xml:space="preserve"> </v>
      </c>
      <c r="H77" s="31" t="str">
        <f>IF(LEN(VLOOKUP($A77,Questions!$B:$AA,25,FALSE))=0,"",VLOOKUP($A77,Questions!$B:$AA,25,FALSE))</f>
        <v xml:space="preserve"> </v>
      </c>
      <c r="I77" s="31" t="str">
        <f>IF(LEN(VLOOKUP($A77,Questions!$B:$AA,26,FALSE))=0,"",VLOOKUP($A77,Questions!$B:$AA,26,FALSE))</f>
        <v xml:space="preserve"> </v>
      </c>
      <c r="J77" s="31" t="str">
        <f>IF(LEN(VLOOKUP($A77,Questions!$B:$AB,27,FALSE))=0,"",VLOOKUP($A77,Questions!$B:$AB,27,FALSE))</f>
        <v xml:space="preserve"> </v>
      </c>
    </row>
    <row r="78" spans="1:259" ht="48" customHeight="1" x14ac:dyDescent="0.2">
      <c r="A78" s="11" t="s">
        <v>103</v>
      </c>
      <c r="B78" s="25" t="str">
        <f>VLOOKUP(A78,'HECVAT - Full | Vendor Response'!A$27:B$284,2,FALSE)</f>
        <v>Does the system provide data input validation and error messages?</v>
      </c>
      <c r="C78" s="254" t="str">
        <f>IF(LEN(VLOOKUP($A78,Questions!$B:$AA,20,FALSE))=0,"",VLOOKUP($A78,Questions!$B:$AA,20,FALSE))</f>
        <v xml:space="preserve"> </v>
      </c>
      <c r="D78" s="255" t="str">
        <f>IF(LEN(VLOOKUP($A78,Questions!$B:$AA,21,FALSE))=0,"",VLOOKUP($A78,Questions!$B:$AA,21,FALSE))</f>
        <v xml:space="preserve"> </v>
      </c>
      <c r="E78" s="254" t="str">
        <f>IF(LEN(VLOOKUP($A78,Questions!$B:$AA,22,FALSE))=0,"",VLOOKUP($A78,Questions!$B:$AA,22,FALSE))</f>
        <v xml:space="preserve"> </v>
      </c>
      <c r="F78" s="254" t="str">
        <f>IF(LEN(VLOOKUP($A78,Questions!$B:$AA,23,FALSE))=0,"",VLOOKUP($A78,Questions!$B:$AA,23,FALSE))</f>
        <v xml:space="preserve"> </v>
      </c>
      <c r="G78" s="254" t="str">
        <f>IF(LEN(VLOOKUP($A78,Questions!$B:$AA,24,FALSE))=0,"",VLOOKUP($A78,Questions!$B:$AA,24,FALSE))</f>
        <v xml:space="preserve"> </v>
      </c>
      <c r="H78" s="254" t="str">
        <f>IF(LEN(VLOOKUP($A78,Questions!$B:$AA,25,FALSE))=0,"",VLOOKUP($A78,Questions!$B:$AA,25,FALSE))</f>
        <v xml:space="preserve"> </v>
      </c>
      <c r="I78" s="254" t="str">
        <f>IF(LEN(VLOOKUP($A78,Questions!$B:$AA,26,FALSE))=0,"",VLOOKUP($A78,Questions!$B:$AA,26,FALSE))</f>
        <v xml:space="preserve"> </v>
      </c>
      <c r="J78" s="254" t="str">
        <f>IF(LEN(VLOOKUP($A78,Questions!$B:$AB,27,FALSE))=0,"",VLOOKUP($A78,Questions!$B:$AB,27,FALSE))</f>
        <v xml:space="preserve"> </v>
      </c>
    </row>
    <row r="79" spans="1:259" ht="64.349999999999994" customHeight="1" x14ac:dyDescent="0.2">
      <c r="A79" s="11" t="s">
        <v>104</v>
      </c>
      <c r="B79" s="25" t="str">
        <f>VLOOKUP(A79,'HECVAT - Full | Vendor Response'!A$27:B$284,2,FALSE)</f>
        <v>Are you using a web application firewall (WAF)?</v>
      </c>
      <c r="C79" s="30" t="str">
        <f>IF(LEN(VLOOKUP($A79,Questions!$B:$AA,20,FALSE))=0,"",VLOOKUP($A79,Questions!$B:$AA,20,FALSE))</f>
        <v xml:space="preserve"> </v>
      </c>
      <c r="D79" s="31" t="str">
        <f>IF(LEN(VLOOKUP($A79,Questions!$B:$AA,21,FALSE))=0,"",VLOOKUP($A79,Questions!$B:$AA,21,FALSE))</f>
        <v xml:space="preserve"> </v>
      </c>
      <c r="E79" s="30" t="str">
        <f>IF(LEN(VLOOKUP($A79,Questions!$B:$AA,22,FALSE))=0,"",VLOOKUP($A79,Questions!$B:$AA,22,FALSE))</f>
        <v xml:space="preserve"> </v>
      </c>
      <c r="F79" s="30" t="str">
        <f>IF(LEN(VLOOKUP($A79,Questions!$B:$AA,23,FALSE))=0,"",VLOOKUP($A79,Questions!$B:$AA,23,FALSE))</f>
        <v xml:space="preserve"> </v>
      </c>
      <c r="G79" s="30" t="str">
        <f>IF(LEN(VLOOKUP($A79,Questions!$B:$AA,24,FALSE))=0,"",VLOOKUP($A79,Questions!$B:$AA,24,FALSE))</f>
        <v xml:space="preserve"> </v>
      </c>
      <c r="H79" s="30" t="str">
        <f>IF(LEN(VLOOKUP($A79,Questions!$B:$AA,25,FALSE))=0,"",VLOOKUP($A79,Questions!$B:$AA,25,FALSE))</f>
        <v xml:space="preserve"> </v>
      </c>
      <c r="I79" s="254" t="str">
        <f>IF(LEN(VLOOKUP($A79,Questions!$B:$AA,26,FALSE))=0,"",VLOOKUP($A79,Questions!$B:$AA,26,FALSE))</f>
        <v xml:space="preserve"> </v>
      </c>
      <c r="J79" s="254" t="str">
        <f>IF(LEN(VLOOKUP($A79,Questions!$B:$AB,27,FALSE))=0,"",VLOOKUP($A79,Questions!$B:$AB,27,FALSE))</f>
        <v xml:space="preserve"> </v>
      </c>
    </row>
    <row r="80" spans="1:259" ht="63" customHeight="1" x14ac:dyDescent="0.2">
      <c r="A80" s="87" t="s">
        <v>105</v>
      </c>
      <c r="B80" s="25" t="str">
        <f>VLOOKUP(A80,'HECVAT - Full | Vendor Response'!A$27:B$284,2,FALSE)</f>
        <v>Do you have a process and implemented procedures for managing your software supply chain (e.g., libraries, repositories, frameworks, etc.)</v>
      </c>
      <c r="C80" s="30" t="str">
        <f>IF(LEN(VLOOKUP($A80,Questions!$B:$AA,20,FALSE))=0,"",VLOOKUP($A80,Questions!$B:$AA,20,FALSE))</f>
        <v xml:space="preserve"> </v>
      </c>
      <c r="D80" s="31" t="str">
        <f>IF(LEN(VLOOKUP($A80,Questions!$B:$AA,21,FALSE))=0,"",VLOOKUP($A80,Questions!$B:$AA,21,FALSE))</f>
        <v xml:space="preserve"> </v>
      </c>
      <c r="E80" s="31" t="str">
        <f>IF(LEN(VLOOKUP($A80,Questions!$B:$AA,22,FALSE))=0,"",VLOOKUP($A80,Questions!$B:$AA,22,FALSE))</f>
        <v xml:space="preserve"> </v>
      </c>
      <c r="F80" s="30" t="str">
        <f>IF(LEN(VLOOKUP($A80,Questions!$B:$AA,23,FALSE))=0,"",VLOOKUP($A80,Questions!$B:$AA,23,FALSE))</f>
        <v xml:space="preserve"> </v>
      </c>
      <c r="G80" s="31" t="str">
        <f>IF(LEN(VLOOKUP($A80,Questions!$B:$AA,24,FALSE))=0,"",VLOOKUP($A80,Questions!$B:$AA,24,FALSE))</f>
        <v xml:space="preserve"> </v>
      </c>
      <c r="H80" s="31" t="str">
        <f>IF(LEN(VLOOKUP($A80,Questions!$B:$AA,25,FALSE))=0,"",VLOOKUP($A80,Questions!$B:$AA,25,FALSE))</f>
        <v xml:space="preserve"> </v>
      </c>
      <c r="I80" s="31" t="str">
        <f>IF(LEN(VLOOKUP($A80,Questions!$B:$AA,26,FALSE))=0,"",VLOOKUP($A80,Questions!$B:$AA,26,FALSE))</f>
        <v xml:space="preserve"> </v>
      </c>
      <c r="J80" s="31" t="str">
        <f>IF(LEN(VLOOKUP($A80,Questions!$B:$AB,27,FALSE))=0,"",VLOOKUP($A80,Questions!$B:$AB,27,FALSE))</f>
        <v xml:space="preserve"> </v>
      </c>
    </row>
    <row r="81" spans="1:259" ht="53.1" customHeight="1" x14ac:dyDescent="0.2">
      <c r="A81" s="11" t="s">
        <v>106</v>
      </c>
      <c r="B81" s="25" t="str">
        <f>VLOOKUP(A81,'HECVAT - Full | Vendor Response'!A$27:B$284,2,FALSE)</f>
        <v>Are only currently supported operating system(s), software, and libraries leveraged by the system(s)/application(s) that will have access to institution's data?</v>
      </c>
      <c r="C81" s="254" t="str">
        <f>IF(LEN(VLOOKUP($A81,Questions!$B:$AA,20,FALSE))=0,"",VLOOKUP($A81,Questions!$B:$AA,20,FALSE))</f>
        <v xml:space="preserve"> </v>
      </c>
      <c r="D81" s="255" t="str">
        <f>IF(LEN(VLOOKUP($A81,Questions!$B:$AA,21,FALSE))=0,"",VLOOKUP($A81,Questions!$B:$AA,21,FALSE))</f>
        <v xml:space="preserve"> </v>
      </c>
      <c r="E81" s="254" t="str">
        <f>IF(LEN(VLOOKUP($A81,Questions!$B:$AA,22,FALSE))=0,"",VLOOKUP($A81,Questions!$B:$AA,22,FALSE))</f>
        <v xml:space="preserve"> </v>
      </c>
      <c r="F81" s="254" t="str">
        <f>IF(LEN(VLOOKUP($A81,Questions!$B:$AA,23,FALSE))=0,"",VLOOKUP($A81,Questions!$B:$AA,23,FALSE))</f>
        <v xml:space="preserve"> </v>
      </c>
      <c r="G81" s="254" t="str">
        <f>IF(LEN(VLOOKUP($A81,Questions!$B:$AA,24,FALSE))=0,"",VLOOKUP($A81,Questions!$B:$AA,24,FALSE))</f>
        <v xml:space="preserve"> </v>
      </c>
      <c r="H81" s="254" t="str">
        <f>IF(LEN(VLOOKUP($A81,Questions!$B:$AA,25,FALSE))=0,"",VLOOKUP($A81,Questions!$B:$AA,25,FALSE))</f>
        <v xml:space="preserve"> </v>
      </c>
      <c r="I81" s="255" t="str">
        <f>IF(LEN(VLOOKUP($A81,Questions!$B:$AA,26,FALSE))=0,"",VLOOKUP($A81,Questions!$B:$AA,26,FALSE))</f>
        <v xml:space="preserve"> </v>
      </c>
      <c r="J81" s="255" t="str">
        <f>IF(LEN(VLOOKUP($A81,Questions!$B:$AB,27,FALSE))=0,"",VLOOKUP($A81,Questions!$B:$AB,27,FALSE))</f>
        <v xml:space="preserve"> </v>
      </c>
    </row>
    <row r="82" spans="1:259" ht="80.099999999999994" customHeight="1" x14ac:dyDescent="0.2">
      <c r="A82" s="11" t="s">
        <v>107</v>
      </c>
      <c r="B82" s="25" t="str">
        <f>VLOOKUP(A82,'HECVAT - Full | Vendor Response'!A$27:B$284,2,FALSE)</f>
        <v>If mobile, is the application available from a trusted source (e.g., App Store, Google Play Store)?</v>
      </c>
      <c r="C82" s="254" t="str">
        <f>IF(LEN(VLOOKUP($A82,Questions!$B:$AA,20,FALSE))=0,"",VLOOKUP($A82,Questions!$B:$AA,20,FALSE))</f>
        <v xml:space="preserve"> </v>
      </c>
      <c r="D82" s="255" t="str">
        <f>IF(LEN(VLOOKUP($A82,Questions!$B:$AA,21,FALSE))=0,"",VLOOKUP($A82,Questions!$B:$AA,21,FALSE))</f>
        <v xml:space="preserve"> </v>
      </c>
      <c r="E82" s="254" t="str">
        <f>IF(LEN(VLOOKUP($A82,Questions!$B:$AA,22,FALSE))=0,"",VLOOKUP($A82,Questions!$B:$AA,22,FALSE))</f>
        <v xml:space="preserve"> </v>
      </c>
      <c r="F82" s="254" t="str">
        <f>IF(LEN(VLOOKUP($A82,Questions!$B:$AA,23,FALSE))=0,"",VLOOKUP($A82,Questions!$B:$AA,23,FALSE))</f>
        <v xml:space="preserve"> </v>
      </c>
      <c r="G82" s="255" t="str">
        <f>IF(LEN(VLOOKUP($A82,Questions!$B:$AA,24,FALSE))=0,"",VLOOKUP($A82,Questions!$B:$AA,24,FALSE))</f>
        <v xml:space="preserve"> </v>
      </c>
      <c r="H82" s="254" t="str">
        <f>IF(LEN(VLOOKUP($A82,Questions!$B:$AA,25,FALSE))=0,"",VLOOKUP($A82,Questions!$B:$AA,25,FALSE))</f>
        <v xml:space="preserve"> </v>
      </c>
      <c r="I82" s="255" t="str">
        <f>IF(LEN(VLOOKUP($A82,Questions!$B:$AA,26,FALSE))=0,"",VLOOKUP($A82,Questions!$B:$AA,26,FALSE))</f>
        <v xml:space="preserve"> </v>
      </c>
      <c r="J82" s="255" t="str">
        <f>IF(LEN(VLOOKUP($A82,Questions!$B:$AB,27,FALSE))=0,"",VLOOKUP($A82,Questions!$B:$AB,27,FALSE))</f>
        <v xml:space="preserve"> </v>
      </c>
    </row>
    <row r="83" spans="1:259" s="1" customFormat="1" ht="80.099999999999994" customHeight="1" x14ac:dyDescent="0.2">
      <c r="A83" s="11" t="s">
        <v>108</v>
      </c>
      <c r="B83" s="25" t="str">
        <f>VLOOKUP(A83,'HECVAT - Full | Vendor Response'!A$27:B$284,2,FALSE)</f>
        <v>Does your application require access to location or GPS data?</v>
      </c>
      <c r="C83" s="255" t="str">
        <f>IF(LEN(VLOOKUP($A83,Questions!$B:$AA,20,FALSE))=0,"",VLOOKUP($A83,Questions!$B:$AA,20,FALSE))</f>
        <v xml:space="preserve"> </v>
      </c>
      <c r="D83" s="255" t="str">
        <f>IF(LEN(VLOOKUP($A83,Questions!$B:$AA,21,FALSE))=0,"",VLOOKUP($A83,Questions!$B:$AA,21,FALSE))</f>
        <v xml:space="preserve"> </v>
      </c>
      <c r="E83" s="254" t="str">
        <f>IF(LEN(VLOOKUP($A83,Questions!$B:$AA,22,FALSE))=0,"",VLOOKUP($A83,Questions!$B:$AA,22,FALSE))</f>
        <v xml:space="preserve"> </v>
      </c>
      <c r="F83" s="255" t="str">
        <f>IF(LEN(VLOOKUP($A83,Questions!$B:$AA,23,FALSE))=0,"",VLOOKUP($A83,Questions!$B:$AA,23,FALSE))</f>
        <v xml:space="preserve"> </v>
      </c>
      <c r="G83" s="255" t="str">
        <f>IF(LEN(VLOOKUP($A83,Questions!$B:$AA,24,FALSE))=0,"",VLOOKUP($A83,Questions!$B:$AA,24,FALSE))</f>
        <v xml:space="preserve"> </v>
      </c>
      <c r="H83" s="255" t="str">
        <f>IF(LEN(VLOOKUP($A83,Questions!$B:$AA,25,FALSE))=0,"",VLOOKUP($A83,Questions!$B:$AA,25,FALSE))</f>
        <v xml:space="preserve"> </v>
      </c>
      <c r="I83" s="254" t="str">
        <f>IF(LEN(VLOOKUP($A83,Questions!$B:$AA,26,FALSE))=0,"",VLOOKUP($A83,Questions!$B:$AA,26,FALSE))</f>
        <v xml:space="preserve"> </v>
      </c>
      <c r="J83" s="254" t="str">
        <f>IF(LEN(VLOOKUP($A83,Questions!$B:$AB,27,FALSE))=0,"",VLOOKUP($A83,Questions!$B:$AB,27,FALSE))</f>
        <v xml:space="preserve"> </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row>
    <row r="84" spans="1:259" ht="72" customHeight="1" x14ac:dyDescent="0.2">
      <c r="A84" s="11" t="s">
        <v>109</v>
      </c>
      <c r="B84" s="25" t="str">
        <f>VLOOKUP(A84,'HECVAT - Full | Vendor Response'!A$27:B$284,2,FALSE)</f>
        <v>Does your application provide separation of duties between security administration, system administration, and standard user functions?</v>
      </c>
      <c r="C84" s="254" t="str">
        <f>IF(LEN(VLOOKUP($A84,Questions!$B:$AA,20,FALSE))=0,"",VLOOKUP($A84,Questions!$B:$AA,20,FALSE))</f>
        <v xml:space="preserve"> </v>
      </c>
      <c r="D84" s="255" t="str">
        <f>IF(LEN(VLOOKUP($A84,Questions!$B:$AA,21,FALSE))=0,"",VLOOKUP($A84,Questions!$B:$AA,21,FALSE))</f>
        <v xml:space="preserve"> </v>
      </c>
      <c r="E84" s="254" t="str">
        <f>IF(LEN(VLOOKUP($A84,Questions!$B:$AA,22,FALSE))=0,"",VLOOKUP($A84,Questions!$B:$AA,22,FALSE))</f>
        <v xml:space="preserve"> </v>
      </c>
      <c r="F84" s="254" t="str">
        <f>IF(LEN(VLOOKUP($A84,Questions!$B:$AA,23,FALSE))=0,"",VLOOKUP($A84,Questions!$B:$AA,23,FALSE))</f>
        <v xml:space="preserve"> </v>
      </c>
      <c r="G84" s="255" t="str">
        <f>IF(LEN(VLOOKUP($A84,Questions!$B:$AA,24,FALSE))=0,"",VLOOKUP($A84,Questions!$B:$AA,24,FALSE))</f>
        <v xml:space="preserve"> </v>
      </c>
      <c r="H84" s="255" t="str">
        <f>IF(LEN(VLOOKUP($A84,Questions!$B:$AA,25,FALSE))=0,"",VLOOKUP($A84,Questions!$B:$AA,25,FALSE))</f>
        <v xml:space="preserve"> </v>
      </c>
      <c r="I84" s="255" t="str">
        <f>IF(LEN(VLOOKUP($A84,Questions!$B:$AA,26,FALSE))=0,"",VLOOKUP($A84,Questions!$B:$AA,26,FALSE))</f>
        <v xml:space="preserve"> </v>
      </c>
      <c r="J84" s="255" t="str">
        <f>IF(LEN(VLOOKUP($A84,Questions!$B:$AB,27,FALSE))=0,"",VLOOKUP($A84,Questions!$B:$AB,27,FALSE))</f>
        <v xml:space="preserve"> </v>
      </c>
    </row>
    <row r="85" spans="1:259" ht="64.349999999999994" customHeight="1" x14ac:dyDescent="0.2">
      <c r="A85" s="11" t="s">
        <v>110</v>
      </c>
      <c r="B85" s="25" t="str">
        <f>VLOOKUP(A85,'HECVAT - Full | Vendor Response'!A$27:B$284,2,FALSE)</f>
        <v>Do you have a fully implemented policy or procedure that details how your employees obtain administrator access to institutional instance of the application?</v>
      </c>
      <c r="C85" s="254" t="str">
        <f>IF(LEN(VLOOKUP($A85,Questions!$B:$AA,20,FALSE))=0,"",VLOOKUP($A85,Questions!$B:$AA,20,FALSE))</f>
        <v xml:space="preserve"> </v>
      </c>
      <c r="D85" s="255" t="str">
        <f>IF(LEN(VLOOKUP($A85,Questions!$B:$AA,21,FALSE))=0,"",VLOOKUP($A85,Questions!$B:$AA,21,FALSE))</f>
        <v xml:space="preserve"> </v>
      </c>
      <c r="E85" s="254" t="str">
        <f>IF(LEN(VLOOKUP($A85,Questions!$B:$AA,22,FALSE))=0,"",VLOOKUP($A85,Questions!$B:$AA,22,FALSE))</f>
        <v xml:space="preserve"> </v>
      </c>
      <c r="F85" s="254" t="str">
        <f>IF(LEN(VLOOKUP($A85,Questions!$B:$AA,23,FALSE))=0,"",VLOOKUP($A85,Questions!$B:$AA,23,FALSE))</f>
        <v xml:space="preserve"> </v>
      </c>
      <c r="G85" s="255" t="str">
        <f>IF(LEN(VLOOKUP($A85,Questions!$B:$AA,24,FALSE))=0,"",VLOOKUP($A85,Questions!$B:$AA,24,FALSE))</f>
        <v xml:space="preserve"> </v>
      </c>
      <c r="H85" s="254" t="str">
        <f>IF(LEN(VLOOKUP($A85,Questions!$B:$AA,25,FALSE))=0,"",VLOOKUP($A85,Questions!$B:$AA,25,FALSE))</f>
        <v xml:space="preserve"> </v>
      </c>
      <c r="I85" s="254" t="str">
        <f>IF(LEN(VLOOKUP($A85,Questions!$B:$AA,26,FALSE))=0,"",VLOOKUP($A85,Questions!$B:$AA,26,FALSE))</f>
        <v xml:space="preserve"> </v>
      </c>
      <c r="J85" s="254" t="str">
        <f>IF(LEN(VLOOKUP($A85,Questions!$B:$AB,27,FALSE))=0,"",VLOOKUP($A85,Questions!$B:$AB,27,FALSE))</f>
        <v xml:space="preserve"> </v>
      </c>
    </row>
    <row r="86" spans="1:259" ht="64.349999999999994" customHeight="1" x14ac:dyDescent="0.2">
      <c r="A86" s="11" t="s">
        <v>111</v>
      </c>
      <c r="B86" s="25" t="str">
        <f>VLOOKUP(A86,'HECVAT - Full | Vendor Response'!A$27:B$284,2,FALSE)</f>
        <v>Have your developers been trained in secure coding techniques?</v>
      </c>
      <c r="C86" s="254" t="str">
        <f>IF(LEN(VLOOKUP($A86,Questions!$B:$AA,20,FALSE))=0,"",VLOOKUP($A86,Questions!$B:$AA,20,FALSE))</f>
        <v xml:space="preserve"> </v>
      </c>
      <c r="D86" s="255" t="str">
        <f>IF(LEN(VLOOKUP($A86,Questions!$B:$AA,21,FALSE))=0,"",VLOOKUP($A86,Questions!$B:$AA,21,FALSE))</f>
        <v xml:space="preserve"> </v>
      </c>
      <c r="E86" s="254" t="str">
        <f>IF(LEN(VLOOKUP($A86,Questions!$B:$AA,22,FALSE))=0,"",VLOOKUP($A86,Questions!$B:$AA,22,FALSE))</f>
        <v xml:space="preserve"> </v>
      </c>
      <c r="F86" s="254" t="str">
        <f>IF(LEN(VLOOKUP($A86,Questions!$B:$AA,23,FALSE))=0,"",VLOOKUP($A86,Questions!$B:$AA,23,FALSE))</f>
        <v xml:space="preserve"> </v>
      </c>
      <c r="G86" s="255" t="str">
        <f>IF(LEN(VLOOKUP($A86,Questions!$B:$AA,24,FALSE))=0,"",VLOOKUP($A86,Questions!$B:$AA,24,FALSE))</f>
        <v xml:space="preserve"> </v>
      </c>
      <c r="H86" s="254" t="str">
        <f>IF(LEN(VLOOKUP($A86,Questions!$B:$AA,25,FALSE))=0,"",VLOOKUP($A86,Questions!$B:$AA,25,FALSE))</f>
        <v xml:space="preserve"> </v>
      </c>
      <c r="I86" s="254" t="str">
        <f>IF(LEN(VLOOKUP($A86,Questions!$B:$AA,26,FALSE))=0,"",VLOOKUP($A86,Questions!$B:$AA,26,FALSE))</f>
        <v xml:space="preserve"> </v>
      </c>
      <c r="J86" s="254" t="str">
        <f>IF(LEN(VLOOKUP($A86,Questions!$B:$AB,27,FALSE))=0,"",VLOOKUP($A86,Questions!$B:$AB,27,FALSE))</f>
        <v xml:space="preserve"> </v>
      </c>
    </row>
    <row r="87" spans="1:259" ht="64.349999999999994" customHeight="1" x14ac:dyDescent="0.2">
      <c r="A87" s="11" t="s">
        <v>112</v>
      </c>
      <c r="B87" s="25" t="str">
        <f>VLOOKUP(A87,'HECVAT - Full | Vendor Response'!A$27:B$284,2,FALSE)</f>
        <v>Was your application developed using secure coding techniques?</v>
      </c>
      <c r="C87" s="254" t="str">
        <f>IF(LEN(VLOOKUP($A87,Questions!$B:$AA,20,FALSE))=0,"",VLOOKUP($A87,Questions!$B:$AA,20,FALSE))</f>
        <v xml:space="preserve"> </v>
      </c>
      <c r="D87" s="255" t="str">
        <f>IF(LEN(VLOOKUP($A87,Questions!$B:$AA,21,FALSE))=0,"",VLOOKUP($A87,Questions!$B:$AA,21,FALSE))</f>
        <v xml:space="preserve"> </v>
      </c>
      <c r="E87" s="254" t="str">
        <f>IF(LEN(VLOOKUP($A87,Questions!$B:$AA,22,FALSE))=0,"",VLOOKUP($A87,Questions!$B:$AA,22,FALSE))</f>
        <v xml:space="preserve"> </v>
      </c>
      <c r="F87" s="254" t="str">
        <f>IF(LEN(VLOOKUP($A87,Questions!$B:$AA,23,FALSE))=0,"",VLOOKUP($A87,Questions!$B:$AA,23,FALSE))</f>
        <v xml:space="preserve"> </v>
      </c>
      <c r="G87" s="255" t="str">
        <f>IF(LEN(VLOOKUP($A87,Questions!$B:$AA,24,FALSE))=0,"",VLOOKUP($A87,Questions!$B:$AA,24,FALSE))</f>
        <v xml:space="preserve"> </v>
      </c>
      <c r="H87" s="254" t="str">
        <f>IF(LEN(VLOOKUP($A87,Questions!$B:$AA,25,FALSE))=0,"",VLOOKUP($A87,Questions!$B:$AA,25,FALSE))</f>
        <v xml:space="preserve"> </v>
      </c>
      <c r="I87" s="254" t="str">
        <f>IF(LEN(VLOOKUP($A87,Questions!$B:$AA,26,FALSE))=0,"",VLOOKUP($A87,Questions!$B:$AA,26,FALSE))</f>
        <v xml:space="preserve"> </v>
      </c>
      <c r="J87" s="254" t="str">
        <f>IF(LEN(VLOOKUP($A87,Questions!$B:$AB,27,FALSE))=0,"",VLOOKUP($A87,Questions!$B:$AB,27,FALSE))</f>
        <v xml:space="preserve"> </v>
      </c>
    </row>
    <row r="88" spans="1:259" ht="64.349999999999994" customHeight="1" x14ac:dyDescent="0.2">
      <c r="A88" s="11" t="s">
        <v>113</v>
      </c>
      <c r="B88" s="25" t="str">
        <f>VLOOKUP(A88,'HECVAT - Full | Vendor Response'!A$27:B$284,2,FALSE)</f>
        <v>Do you subject your code to static code analysis and/or static application security testing prior to release?</v>
      </c>
      <c r="C88" s="254" t="str">
        <f>IF(LEN(VLOOKUP($A88,Questions!$B:$AA,20,FALSE))=0,"",VLOOKUP($A88,Questions!$B:$AA,20,FALSE))</f>
        <v xml:space="preserve"> </v>
      </c>
      <c r="D88" s="255" t="str">
        <f>IF(LEN(VLOOKUP($A88,Questions!$B:$AA,21,FALSE))=0,"",VLOOKUP($A88,Questions!$B:$AA,21,FALSE))</f>
        <v xml:space="preserve"> </v>
      </c>
      <c r="E88" s="254" t="str">
        <f>IF(LEN(VLOOKUP($A88,Questions!$B:$AA,22,FALSE))=0,"",VLOOKUP($A88,Questions!$B:$AA,22,FALSE))</f>
        <v xml:space="preserve"> </v>
      </c>
      <c r="F88" s="254" t="str">
        <f>IF(LEN(VLOOKUP($A88,Questions!$B:$AA,23,FALSE))=0,"",VLOOKUP($A88,Questions!$B:$AA,23,FALSE))</f>
        <v xml:space="preserve"> </v>
      </c>
      <c r="G88" s="255" t="str">
        <f>IF(LEN(VLOOKUP($A88,Questions!$B:$AA,24,FALSE))=0,"",VLOOKUP($A88,Questions!$B:$AA,24,FALSE))</f>
        <v xml:space="preserve"> </v>
      </c>
      <c r="H88" s="254" t="str">
        <f>IF(LEN(VLOOKUP($A88,Questions!$B:$AA,25,FALSE))=0,"",VLOOKUP($A88,Questions!$B:$AA,25,FALSE))</f>
        <v xml:space="preserve"> </v>
      </c>
      <c r="I88" s="254" t="str">
        <f>IF(LEN(VLOOKUP($A88,Questions!$B:$AA,26,FALSE))=0,"",VLOOKUP($A88,Questions!$B:$AA,26,FALSE))</f>
        <v xml:space="preserve"> </v>
      </c>
      <c r="J88" s="254" t="str">
        <f>IF(LEN(VLOOKUP($A88,Questions!$B:$AB,27,FALSE))=0,"",VLOOKUP($A88,Questions!$B:$AB,27,FALSE))</f>
        <v xml:space="preserve"> </v>
      </c>
    </row>
    <row r="89" spans="1:259" ht="64.349999999999994" customHeight="1" x14ac:dyDescent="0.2">
      <c r="A89" s="11" t="s">
        <v>114</v>
      </c>
      <c r="B89" s="25" t="str">
        <f>VLOOKUP(A89,'HECVAT - Full | Vendor Response'!A$27:B$284,2,FALSE)</f>
        <v>Do you have software testing processes (dynamic or static) that are established and followed?</v>
      </c>
      <c r="C89" s="254" t="str">
        <f>IF(LEN(VLOOKUP($A89,Questions!$B:$AA,20,FALSE))=0,"",VLOOKUP($A89,Questions!$B:$AA,20,FALSE))</f>
        <v xml:space="preserve"> </v>
      </c>
      <c r="D89" s="255" t="str">
        <f>IF(LEN(VLOOKUP($A89,Questions!$B:$AA,21,FALSE))=0,"",VLOOKUP($A89,Questions!$B:$AA,21,FALSE))</f>
        <v xml:space="preserve"> </v>
      </c>
      <c r="E89" s="254" t="str">
        <f>IF(LEN(VLOOKUP($A89,Questions!$B:$AA,22,FALSE))=0,"",VLOOKUP($A89,Questions!$B:$AA,22,FALSE))</f>
        <v xml:space="preserve"> </v>
      </c>
      <c r="F89" s="255" t="str">
        <f>IF(LEN(VLOOKUP($A89,Questions!$B:$AA,23,FALSE))=0,"",VLOOKUP($A89,Questions!$B:$AA,23,FALSE))</f>
        <v xml:space="preserve"> </v>
      </c>
      <c r="G89" s="255" t="str">
        <f>IF(LEN(VLOOKUP($A89,Questions!$B:$AA,24,FALSE))=0,"",VLOOKUP($A89,Questions!$B:$AA,24,FALSE))</f>
        <v xml:space="preserve"> </v>
      </c>
      <c r="H89" s="255" t="str">
        <f>IF(LEN(VLOOKUP($A89,Questions!$B:$AA,25,FALSE))=0,"",VLOOKUP($A89,Questions!$B:$AA,25,FALSE))</f>
        <v xml:space="preserve"> </v>
      </c>
      <c r="I89" s="255" t="str">
        <f>IF(LEN(VLOOKUP($A89,Questions!$B:$AA,26,FALSE))=0,"",VLOOKUP($A89,Questions!$B:$AA,26,FALSE))</f>
        <v xml:space="preserve"> </v>
      </c>
      <c r="J89" s="255" t="str">
        <f>IF(LEN(VLOOKUP($A89,Questions!$B:$AB,27,FALSE))=0,"",VLOOKUP($A89,Questions!$B:$AB,27,FALSE))</f>
        <v xml:space="preserve"> </v>
      </c>
      <c r="K89" s="273" t="s">
        <v>3242</v>
      </c>
    </row>
    <row r="90" spans="1:259" ht="36" customHeight="1" x14ac:dyDescent="0.2">
      <c r="A90" s="331" t="str">
        <f>IF($C$31="","Authentication, Authorization, and Accounting",IF($C$31="Yes","AAA - Optional based on QUALIFIER response.","Authentication, Authorization, and Accounting"))</f>
        <v>Authentication, Authorization, and Accounting</v>
      </c>
      <c r="B90" s="331"/>
      <c r="C90" s="20" t="str">
        <f>C$23</f>
        <v>CIS Critical Security Controls v6.1</v>
      </c>
      <c r="D90" s="20" t="str">
        <f t="shared" ref="D90:J90" si="6">D$23</f>
        <v>HIPAA</v>
      </c>
      <c r="E90" s="20" t="str">
        <f t="shared" si="6"/>
        <v>ISO 27002:27013</v>
      </c>
      <c r="F90" s="20" t="str">
        <f t="shared" si="6"/>
        <v>NIST Cybersecurity Framework</v>
      </c>
      <c r="G90" s="20" t="str">
        <f t="shared" si="6"/>
        <v>NIST SP 800-171r2</v>
      </c>
      <c r="H90" s="20" t="str">
        <f t="shared" si="6"/>
        <v>NIST SP 800-53r4</v>
      </c>
      <c r="I90" s="20" t="str">
        <f t="shared" si="6"/>
        <v>PCI DSS</v>
      </c>
      <c r="J90" s="20" t="str">
        <f t="shared" si="6"/>
        <v>Trusted CI</v>
      </c>
    </row>
    <row r="91" spans="1:259" ht="36" customHeight="1" x14ac:dyDescent="0.2">
      <c r="A91" s="11" t="s">
        <v>116</v>
      </c>
      <c r="B91" s="25" t="str">
        <f>VLOOKUP(A91,'HECVAT - Full | Vendor Response'!A$27:B$284,2,FALSE)</f>
        <v>Does your solution support single sign-on (SSO) protocols for user and administrator authentication?</v>
      </c>
      <c r="C91" s="30" t="str">
        <f>IF(LEN(VLOOKUP($A91,Questions!$B:$AA,20,FALSE))=0,"",VLOOKUP($A91,Questions!$B:$AA,20,FALSE))</f>
        <v xml:space="preserve"> </v>
      </c>
      <c r="D91" s="32" t="str">
        <f>IF(LEN(VLOOKUP($A91,Questions!$B:$AA,21,FALSE))=0,"",VLOOKUP($A91,Questions!$B:$AA,21,FALSE))</f>
        <v xml:space="preserve"> </v>
      </c>
      <c r="E91" s="30" t="str">
        <f>IF(LEN(VLOOKUP($A91,Questions!$B:$AA,22,FALSE))=0,"",VLOOKUP($A91,Questions!$B:$AA,22,FALSE))</f>
        <v xml:space="preserve"> </v>
      </c>
      <c r="F91" s="30" t="str">
        <f>IF(LEN(VLOOKUP($A91,Questions!$B:$AA,23,FALSE))=0,"",VLOOKUP($A91,Questions!$B:$AA,23,FALSE))</f>
        <v xml:space="preserve"> </v>
      </c>
      <c r="G91" s="30" t="str">
        <f>IF(LEN(VLOOKUP($A91,Questions!$B:$AA,24,FALSE))=0,"",VLOOKUP($A91,Questions!$B:$AA,24,FALSE))</f>
        <v xml:space="preserve"> </v>
      </c>
      <c r="H91" s="30" t="str">
        <f>IF(LEN(VLOOKUP($A91,Questions!$B:$AA,25,FALSE))=0,"",VLOOKUP($A91,Questions!$B:$AA,25,FALSE))</f>
        <v xml:space="preserve"> </v>
      </c>
      <c r="I91" s="30" t="str">
        <f>IF(LEN(VLOOKUP($A91,Questions!$B:$AA,26,FALSE))=0,"",VLOOKUP($A91,Questions!$B:$AA,26,FALSE))</f>
        <v xml:space="preserve"> </v>
      </c>
      <c r="J91" s="30" t="str">
        <f>IF(LEN(VLOOKUP($A91,Questions!$B:$AB,27,FALSE))=0,"",VLOOKUP($A91,Questions!$B:$AB,27,FALSE))</f>
        <v xml:space="preserve"> </v>
      </c>
    </row>
    <row r="92" spans="1:259" ht="48" customHeight="1" x14ac:dyDescent="0.2">
      <c r="A92" s="11" t="s">
        <v>117</v>
      </c>
      <c r="B92" s="25" t="str">
        <f>VLOOKUP(A92,'HECVAT - Full | Vendor Response'!A$27:B$284,2,FALSE)</f>
        <v>Does your solution support local authentication protocols for user and administrator authentication?</v>
      </c>
      <c r="C92" s="30" t="str">
        <f>IF(LEN(VLOOKUP($A92,Questions!$B:$AA,20,FALSE))=0,"",VLOOKUP($A92,Questions!$B:$AA,20,FALSE))</f>
        <v xml:space="preserve"> </v>
      </c>
      <c r="D92" s="32" t="str">
        <f>IF(LEN(VLOOKUP($A92,Questions!$B:$AA,21,FALSE))=0,"",VLOOKUP($A92,Questions!$B:$AA,21,FALSE))</f>
        <v xml:space="preserve"> </v>
      </c>
      <c r="E92" s="30" t="str">
        <f>IF(LEN(VLOOKUP($A92,Questions!$B:$AA,22,FALSE))=0,"",VLOOKUP($A92,Questions!$B:$AA,22,FALSE))</f>
        <v xml:space="preserve"> </v>
      </c>
      <c r="F92" s="30" t="str">
        <f>IF(LEN(VLOOKUP($A92,Questions!$B:$AA,23,FALSE))=0,"",VLOOKUP($A92,Questions!$B:$AA,23,FALSE))</f>
        <v xml:space="preserve"> </v>
      </c>
      <c r="G92" s="30" t="str">
        <f>IF(LEN(VLOOKUP($A92,Questions!$B:$AA,24,FALSE))=0,"",VLOOKUP($A92,Questions!$B:$AA,24,FALSE))</f>
        <v xml:space="preserve"> </v>
      </c>
      <c r="H92" s="30" t="str">
        <f>IF(LEN(VLOOKUP($A92,Questions!$B:$AA,25,FALSE))=0,"",VLOOKUP($A92,Questions!$B:$AA,25,FALSE))</f>
        <v xml:space="preserve"> </v>
      </c>
      <c r="I92" s="30" t="str">
        <f>IF(LEN(VLOOKUP($A92,Questions!$B:$AA,26,FALSE))=0,"",VLOOKUP($A92,Questions!$B:$AA,26,FALSE))</f>
        <v xml:space="preserve"> </v>
      </c>
      <c r="J92" s="30" t="str">
        <f>IF(LEN(VLOOKUP($A92,Questions!$B:$AB,27,FALSE))=0,"",VLOOKUP($A92,Questions!$B:$AB,27,FALSE))</f>
        <v xml:space="preserve"> </v>
      </c>
    </row>
    <row r="93" spans="1:259" ht="48" customHeight="1" x14ac:dyDescent="0.2">
      <c r="A93" s="11" t="s">
        <v>118</v>
      </c>
      <c r="B93" s="25" t="str">
        <f>VLOOKUP(A93,'HECVAT - Full | Vendor Response'!A$27:B$284,2,FALSE)</f>
        <v>Can you enforce password/passphrase aging requirements?</v>
      </c>
      <c r="C93" s="30" t="str">
        <f>IF(LEN(VLOOKUP($A93,Questions!$B:$AA,20,FALSE))=0,"",VLOOKUP($A93,Questions!$B:$AA,20,FALSE))</f>
        <v xml:space="preserve"> </v>
      </c>
      <c r="D93" s="32" t="str">
        <f>IF(LEN(VLOOKUP($A93,Questions!$B:$AA,21,FALSE))=0,"",VLOOKUP($A93,Questions!$B:$AA,21,FALSE))</f>
        <v xml:space="preserve"> </v>
      </c>
      <c r="E93" s="30" t="str">
        <f>IF(LEN(VLOOKUP($A93,Questions!$B:$AA,22,FALSE))=0,"",VLOOKUP($A93,Questions!$B:$AA,22,FALSE))</f>
        <v xml:space="preserve"> </v>
      </c>
      <c r="F93" s="30" t="str">
        <f>IF(LEN(VLOOKUP($A93,Questions!$B:$AA,23,FALSE))=0,"",VLOOKUP($A93,Questions!$B:$AA,23,FALSE))</f>
        <v xml:space="preserve"> </v>
      </c>
      <c r="G93" s="31" t="str">
        <f>IF(LEN(VLOOKUP($A93,Questions!$B:$AA,24,FALSE))=0,"",VLOOKUP($A93,Questions!$B:$AA,24,FALSE))</f>
        <v xml:space="preserve"> </v>
      </c>
      <c r="H93" s="31" t="str">
        <f>IF(LEN(VLOOKUP($A93,Questions!$B:$AA,25,FALSE))=0,"",VLOOKUP($A93,Questions!$B:$AA,25,FALSE))</f>
        <v xml:space="preserve"> </v>
      </c>
      <c r="I93" s="30" t="str">
        <f>IF(LEN(VLOOKUP($A93,Questions!$B:$AA,26,FALSE))=0,"",VLOOKUP($A93,Questions!$B:$AA,26,FALSE))</f>
        <v xml:space="preserve"> </v>
      </c>
      <c r="J93" s="30" t="str">
        <f>IF(LEN(VLOOKUP($A93,Questions!$B:$AB,27,FALSE))=0,"",VLOOKUP($A93,Questions!$B:$AB,27,FALSE))</f>
        <v xml:space="preserve"> </v>
      </c>
    </row>
    <row r="94" spans="1:259" ht="65.099999999999994" customHeight="1" x14ac:dyDescent="0.2">
      <c r="A94" s="11" t="s">
        <v>119</v>
      </c>
      <c r="B94" s="25" t="str">
        <f>VLOOKUP(A94,'HECVAT - Full | Vendor Response'!A$27:B$284,2,FALSE)</f>
        <v>Can you enforce password/passphrase complexity requirements (provided by the institution)?</v>
      </c>
      <c r="C94" s="30" t="str">
        <f>IF(LEN(VLOOKUP($A94,Questions!$B:$AA,20,FALSE))=0,"",VLOOKUP($A94,Questions!$B:$AA,20,FALSE))</f>
        <v xml:space="preserve"> </v>
      </c>
      <c r="D94" s="32" t="str">
        <f>IF(LEN(VLOOKUP($A94,Questions!$B:$AA,21,FALSE))=0,"",VLOOKUP($A94,Questions!$B:$AA,21,FALSE))</f>
        <v xml:space="preserve"> </v>
      </c>
      <c r="E94" s="30" t="str">
        <f>IF(LEN(VLOOKUP($A94,Questions!$B:$AA,22,FALSE))=0,"",VLOOKUP($A94,Questions!$B:$AA,22,FALSE))</f>
        <v xml:space="preserve"> </v>
      </c>
      <c r="F94" s="30" t="str">
        <f>IF(LEN(VLOOKUP($A94,Questions!$B:$AA,23,FALSE))=0,"",VLOOKUP($A94,Questions!$B:$AA,23,FALSE))</f>
        <v xml:space="preserve"> </v>
      </c>
      <c r="G94" s="30" t="str">
        <f>IF(LEN(VLOOKUP($A94,Questions!$B:$AA,24,FALSE))=0,"",VLOOKUP($A94,Questions!$B:$AA,24,FALSE))</f>
        <v xml:space="preserve"> </v>
      </c>
      <c r="H94" s="30" t="str">
        <f>IF(LEN(VLOOKUP($A94,Questions!$B:$AA,25,FALSE))=0,"",VLOOKUP($A94,Questions!$B:$AA,25,FALSE))</f>
        <v xml:space="preserve"> </v>
      </c>
      <c r="I94" s="30" t="str">
        <f>IF(LEN(VLOOKUP($A94,Questions!$B:$AA,26,FALSE))=0,"",VLOOKUP($A94,Questions!$B:$AA,26,FALSE))</f>
        <v xml:space="preserve"> </v>
      </c>
      <c r="J94" s="30" t="str">
        <f>IF(LEN(VLOOKUP($A94,Questions!$B:$AB,27,FALSE))=0,"",VLOOKUP($A94,Questions!$B:$AB,27,FALSE))</f>
        <v xml:space="preserve"> </v>
      </c>
    </row>
    <row r="95" spans="1:259" ht="65.099999999999994" customHeight="1" x14ac:dyDescent="0.2">
      <c r="A95" s="11" t="s">
        <v>120</v>
      </c>
      <c r="B95" s="25" t="str">
        <f>VLOOKUP(A95,'HECVAT - Full | Vendor Response'!A$27:B$284,2,FALSE)</f>
        <v>Does the system have password complexity or length limitations and/or restrictions?</v>
      </c>
      <c r="C95" s="30" t="str">
        <f>IF(LEN(VLOOKUP($A95,Questions!$B:$AA,20,FALSE))=0,"",VLOOKUP($A95,Questions!$B:$AA,20,FALSE))</f>
        <v xml:space="preserve"> </v>
      </c>
      <c r="D95" s="32" t="str">
        <f>IF(LEN(VLOOKUP($A95,Questions!$B:$AA,21,FALSE))=0,"",VLOOKUP($A95,Questions!$B:$AA,21,FALSE))</f>
        <v xml:space="preserve"> </v>
      </c>
      <c r="E95" s="30" t="str">
        <f>IF(LEN(VLOOKUP($A95,Questions!$B:$AA,22,FALSE))=0,"",VLOOKUP($A95,Questions!$B:$AA,22,FALSE))</f>
        <v xml:space="preserve"> </v>
      </c>
      <c r="F95" s="30" t="str">
        <f>IF(LEN(VLOOKUP($A95,Questions!$B:$AA,23,FALSE))=0,"",VLOOKUP($A95,Questions!$B:$AA,23,FALSE))</f>
        <v xml:space="preserve"> </v>
      </c>
      <c r="G95" s="30" t="str">
        <f>IF(LEN(VLOOKUP($A95,Questions!$B:$AA,24,FALSE))=0,"",VLOOKUP($A95,Questions!$B:$AA,24,FALSE))</f>
        <v xml:space="preserve"> </v>
      </c>
      <c r="H95" s="30" t="str">
        <f>IF(LEN(VLOOKUP($A95,Questions!$B:$AA,25,FALSE))=0,"",VLOOKUP($A95,Questions!$B:$AA,25,FALSE))</f>
        <v xml:space="preserve"> </v>
      </c>
      <c r="I95" s="30" t="str">
        <f>IF(LEN(VLOOKUP($A95,Questions!$B:$AA,26,FALSE))=0,"",VLOOKUP($A95,Questions!$B:$AA,26,FALSE))</f>
        <v xml:space="preserve"> </v>
      </c>
      <c r="J95" s="30" t="str">
        <f>IF(LEN(VLOOKUP($A95,Questions!$B:$AB,27,FALSE))=0,"",VLOOKUP($A95,Questions!$B:$AB,27,FALSE))</f>
        <v xml:space="preserve"> </v>
      </c>
    </row>
    <row r="96" spans="1:259" ht="48" customHeight="1" x14ac:dyDescent="0.2">
      <c r="A96" s="11" t="s">
        <v>121</v>
      </c>
      <c r="B96" s="25" t="str">
        <f>VLOOKUP(A96,'HECVAT - Full | Vendor Response'!A$27:B$284,2,FALSE)</f>
        <v>Do you have documented password/passphrase reset procedures that are currently implemented in the system and/or customer support?</v>
      </c>
      <c r="C96" s="30" t="str">
        <f>IF(LEN(VLOOKUP($A96,Questions!$B:$AA,20,FALSE))=0,"",VLOOKUP($A96,Questions!$B:$AA,20,FALSE))</f>
        <v xml:space="preserve"> </v>
      </c>
      <c r="D96" s="32" t="str">
        <f>IF(LEN(VLOOKUP($A96,Questions!$B:$AA,21,FALSE))=0,"",VLOOKUP($A96,Questions!$B:$AA,21,FALSE))</f>
        <v xml:space="preserve"> </v>
      </c>
      <c r="E96" s="30" t="str">
        <f>IF(LEN(VLOOKUP($A96,Questions!$B:$AA,22,FALSE))=0,"",VLOOKUP($A96,Questions!$B:$AA,22,FALSE))</f>
        <v xml:space="preserve"> </v>
      </c>
      <c r="F96" s="31" t="str">
        <f>IF(LEN(VLOOKUP($A96,Questions!$B:$AA,23,FALSE))=0,"",VLOOKUP($A96,Questions!$B:$AA,23,FALSE))</f>
        <v xml:space="preserve"> </v>
      </c>
      <c r="G96" s="31" t="str">
        <f>IF(LEN(VLOOKUP($A96,Questions!$B:$AA,24,FALSE))=0,"",VLOOKUP($A96,Questions!$B:$AA,24,FALSE))</f>
        <v xml:space="preserve"> </v>
      </c>
      <c r="H96" s="31" t="str">
        <f>IF(LEN(VLOOKUP($A96,Questions!$B:$AA,25,FALSE))=0,"",VLOOKUP($A96,Questions!$B:$AA,25,FALSE))</f>
        <v xml:space="preserve"> </v>
      </c>
      <c r="I96" s="30" t="str">
        <f>IF(LEN(VLOOKUP($A96,Questions!$B:$AA,26,FALSE))=0,"",VLOOKUP($A96,Questions!$B:$AA,26,FALSE))</f>
        <v xml:space="preserve"> </v>
      </c>
      <c r="J96" s="30" t="str">
        <f>IF(LEN(VLOOKUP($A96,Questions!$B:$AB,27,FALSE))=0,"",VLOOKUP($A96,Questions!$B:$AB,27,FALSE))</f>
        <v xml:space="preserve"> </v>
      </c>
    </row>
    <row r="97" spans="1:259" ht="36" customHeight="1" x14ac:dyDescent="0.2">
      <c r="A97" s="11" t="s">
        <v>122</v>
      </c>
      <c r="B97" s="25" t="str">
        <f>VLOOKUP(A97,'HECVAT - Full | Vendor Response'!A$27:B$284,2,FALSE)</f>
        <v>Does your organization participate in InCommon or another eduGAIN-affiliated trust federation?</v>
      </c>
      <c r="C97" s="30" t="str">
        <f>IF(LEN(VLOOKUP($A97,Questions!$B:$AA,20,FALSE))=0,"",VLOOKUP($A97,Questions!$B:$AA,20,FALSE))</f>
        <v xml:space="preserve"> </v>
      </c>
      <c r="D97" s="32" t="str">
        <f>IF(LEN(VLOOKUP($A97,Questions!$B:$AA,21,FALSE))=0,"",VLOOKUP($A97,Questions!$B:$AA,21,FALSE))</f>
        <v xml:space="preserve"> </v>
      </c>
      <c r="E97" s="30" t="str">
        <f>IF(LEN(VLOOKUP($A97,Questions!$B:$AA,22,FALSE))=0,"",VLOOKUP($A97,Questions!$B:$AA,22,FALSE))</f>
        <v xml:space="preserve"> </v>
      </c>
      <c r="F97" s="30" t="str">
        <f>IF(LEN(VLOOKUP($A97,Questions!$B:$AA,23,FALSE))=0,"",VLOOKUP($A97,Questions!$B:$AA,23,FALSE))</f>
        <v xml:space="preserve"> </v>
      </c>
      <c r="G97" s="31" t="str">
        <f>IF(LEN(VLOOKUP($A97,Questions!$B:$AA,24,FALSE))=0,"",VLOOKUP($A97,Questions!$B:$AA,24,FALSE))</f>
        <v xml:space="preserve"> </v>
      </c>
      <c r="H97" s="31" t="str">
        <f>IF(LEN(VLOOKUP($A97,Questions!$B:$AA,25,FALSE))=0,"",VLOOKUP($A97,Questions!$B:$AA,25,FALSE))</f>
        <v xml:space="preserve"> </v>
      </c>
      <c r="I97" s="30" t="str">
        <f>IF(LEN(VLOOKUP($A97,Questions!$B:$AA,26,FALSE))=0,"",VLOOKUP($A97,Questions!$B:$AA,26,FALSE))</f>
        <v xml:space="preserve"> </v>
      </c>
      <c r="J97" s="30" t="str">
        <f>IF(LEN(VLOOKUP($A97,Questions!$B:$AB,27,FALSE))=0,"",VLOOKUP($A97,Questions!$B:$AB,27,FALSE))</f>
        <v xml:space="preserve"> </v>
      </c>
    </row>
    <row r="98" spans="1:259" ht="36" customHeight="1" x14ac:dyDescent="0.2">
      <c r="A98" s="11" t="s">
        <v>123</v>
      </c>
      <c r="B98" s="25" t="str">
        <f>VLOOKUP(A98,'HECVAT - Full | Vendor Response'!A$27:B$284,2,FALSE)</f>
        <v>Does your application support integration with other authentication and authorization systems?</v>
      </c>
      <c r="C98" s="30" t="str">
        <f>IF(LEN(VLOOKUP($A98,Questions!$B:$AA,20,FALSE))=0,"",VLOOKUP($A98,Questions!$B:$AA,20,FALSE))</f>
        <v xml:space="preserve"> </v>
      </c>
      <c r="D98" s="32" t="str">
        <f>IF(LEN(VLOOKUP($A98,Questions!$B:$AA,21,FALSE))=0,"",VLOOKUP($A98,Questions!$B:$AA,21,FALSE))</f>
        <v xml:space="preserve"> </v>
      </c>
      <c r="E98" s="30" t="str">
        <f>IF(LEN(VLOOKUP($A98,Questions!$B:$AA,22,FALSE))=0,"",VLOOKUP($A98,Questions!$B:$AA,22,FALSE))</f>
        <v xml:space="preserve"> </v>
      </c>
      <c r="F98" s="30" t="str">
        <f>IF(LEN(VLOOKUP($A98,Questions!$B:$AA,23,FALSE))=0,"",VLOOKUP($A98,Questions!$B:$AA,23,FALSE))</f>
        <v xml:space="preserve"> </v>
      </c>
      <c r="G98" s="30" t="str">
        <f>IF(LEN(VLOOKUP($A98,Questions!$B:$AA,24,FALSE))=0,"",VLOOKUP($A98,Questions!$B:$AA,24,FALSE))</f>
        <v xml:space="preserve"> </v>
      </c>
      <c r="H98" s="30" t="str">
        <f>IF(LEN(VLOOKUP($A98,Questions!$B:$AA,25,FALSE))=0,"",VLOOKUP($A98,Questions!$B:$AA,25,FALSE))</f>
        <v xml:space="preserve"> </v>
      </c>
      <c r="I98" s="30" t="str">
        <f>IF(LEN(VLOOKUP($A98,Questions!$B:$AA,26,FALSE))=0,"",VLOOKUP($A98,Questions!$B:$AA,26,FALSE))</f>
        <v xml:space="preserve"> </v>
      </c>
      <c r="J98" s="30" t="str">
        <f>IF(LEN(VLOOKUP($A98,Questions!$B:$AB,27,FALSE))=0,"",VLOOKUP($A98,Questions!$B:$AB,27,FALSE))</f>
        <v xml:space="preserve"> </v>
      </c>
    </row>
    <row r="99" spans="1:259" ht="47.1" customHeight="1" x14ac:dyDescent="0.2">
      <c r="A99" s="11" t="s">
        <v>124</v>
      </c>
      <c r="B99" s="25" t="str">
        <f>VLOOKUP(A99,'HECVAT - Full | Vendor Response'!A$27:B$284,2,FALSE)</f>
        <v>Does your solution support any of the following web SSO standards? [e.g., SAML2 (with redirect flow), OIDC, CAS, or other]</v>
      </c>
      <c r="C99" s="30" t="str">
        <f>IF(LEN(VLOOKUP($A99,Questions!$B:$AA,20,FALSE))=0,"",VLOOKUP($A99,Questions!$B:$AA,20,FALSE))</f>
        <v xml:space="preserve"> </v>
      </c>
      <c r="D99" s="32" t="str">
        <f>IF(LEN(VLOOKUP($A99,Questions!$B:$AA,21,FALSE))=0,"",VLOOKUP($A99,Questions!$B:$AA,21,FALSE))</f>
        <v xml:space="preserve"> </v>
      </c>
      <c r="E99" s="30" t="str">
        <f>IF(LEN(VLOOKUP($A99,Questions!$B:$AA,22,FALSE))=0,"",VLOOKUP($A99,Questions!$B:$AA,22,FALSE))</f>
        <v xml:space="preserve"> </v>
      </c>
      <c r="F99" s="30" t="str">
        <f>IF(LEN(VLOOKUP($A99,Questions!$B:$AA,23,FALSE))=0,"",VLOOKUP($A99,Questions!$B:$AA,23,FALSE))</f>
        <v xml:space="preserve"> </v>
      </c>
      <c r="G99" s="30" t="str">
        <f>IF(LEN(VLOOKUP($A99,Questions!$B:$AA,24,FALSE))=0,"",VLOOKUP($A99,Questions!$B:$AA,24,FALSE))</f>
        <v xml:space="preserve"> </v>
      </c>
      <c r="H99" s="30" t="str">
        <f>IF(LEN(VLOOKUP($A99,Questions!$B:$AA,25,FALSE))=0,"",VLOOKUP($A99,Questions!$B:$AA,25,FALSE))</f>
        <v xml:space="preserve"> </v>
      </c>
      <c r="I99" s="30" t="str">
        <f>IF(LEN(VLOOKUP($A99,Questions!$B:$AA,26,FALSE))=0,"",VLOOKUP($A99,Questions!$B:$AA,26,FALSE))</f>
        <v xml:space="preserve"> </v>
      </c>
      <c r="J99" s="30" t="str">
        <f>IF(LEN(VLOOKUP($A99,Questions!$B:$AB,27,FALSE))=0,"",VLOOKUP($A99,Questions!$B:$AB,27,FALSE))</f>
        <v xml:space="preserve"> </v>
      </c>
    </row>
    <row r="100" spans="1:259" ht="53.1" customHeight="1" x14ac:dyDescent="0.2">
      <c r="A100" s="11" t="s">
        <v>125</v>
      </c>
      <c r="B100" s="25" t="str">
        <f>VLOOKUP(A100,'HECVAT - Full | Vendor Response'!A$27:B$284,2,FALSE)</f>
        <v>Do you support differentiation between email address and user identifier?</v>
      </c>
      <c r="C100" s="30" t="str">
        <f>IF(LEN(VLOOKUP($A100,Questions!$B:$AA,20,FALSE))=0,"",VLOOKUP($A100,Questions!$B:$AA,20,FALSE))</f>
        <v xml:space="preserve"> </v>
      </c>
      <c r="D100" s="32" t="str">
        <f>IF(LEN(VLOOKUP($A100,Questions!$B:$AA,21,FALSE))=0,"",VLOOKUP($A100,Questions!$B:$AA,21,FALSE))</f>
        <v xml:space="preserve"> </v>
      </c>
      <c r="E100" s="30" t="str">
        <f>IF(LEN(VLOOKUP($A100,Questions!$B:$AA,22,FALSE))=0,"",VLOOKUP($A100,Questions!$B:$AA,22,FALSE))</f>
        <v xml:space="preserve"> </v>
      </c>
      <c r="F100" s="30" t="str">
        <f>IF(LEN(VLOOKUP($A100,Questions!$B:$AA,23,FALSE))=0,"",VLOOKUP($A100,Questions!$B:$AA,23,FALSE))</f>
        <v xml:space="preserve"> </v>
      </c>
      <c r="G100" s="31" t="str">
        <f>IF(LEN(VLOOKUP($A100,Questions!$B:$AA,24,FALSE))=0,"",VLOOKUP($A100,Questions!$B:$AA,24,FALSE))</f>
        <v xml:space="preserve"> </v>
      </c>
      <c r="H100" s="31" t="str">
        <f>IF(LEN(VLOOKUP($A100,Questions!$B:$AA,25,FALSE))=0,"",VLOOKUP($A100,Questions!$B:$AA,25,FALSE))</f>
        <v xml:space="preserve"> </v>
      </c>
      <c r="I100" s="31" t="str">
        <f>IF(LEN(VLOOKUP($A100,Questions!$B:$AA,26,FALSE))=0,"",VLOOKUP($A100,Questions!$B:$AA,26,FALSE))</f>
        <v xml:space="preserve"> </v>
      </c>
      <c r="J100" s="31" t="str">
        <f>IF(LEN(VLOOKUP($A100,Questions!$B:$AB,27,FALSE))=0,"",VLOOKUP($A100,Questions!$B:$AB,27,FALSE))</f>
        <v xml:space="preserve"> </v>
      </c>
    </row>
    <row r="101" spans="1:259" ht="47.1" customHeight="1" x14ac:dyDescent="0.2">
      <c r="A101" s="11" t="s">
        <v>126</v>
      </c>
      <c r="B101" s="25" t="str">
        <f>VLOOKUP(A101,'HECVAT - Full | Vendor Response'!A$27:B$284,2,FALSE)</f>
        <v>Do you allow the customer to specify attribute mappings for any needed information beyond a user identifier? (e.g., Reference eduPerson, ePPA/ePPN/ePE)</v>
      </c>
      <c r="C101" s="30" t="str">
        <f>IF(LEN(VLOOKUP($A101,Questions!$B:$AA,20,FALSE))=0,"",VLOOKUP($A101,Questions!$B:$AA,20,FALSE))</f>
        <v xml:space="preserve"> </v>
      </c>
      <c r="D101" s="32" t="str">
        <f>IF(LEN(VLOOKUP($A101,Questions!$B:$AA,21,FALSE))=0,"",VLOOKUP($A101,Questions!$B:$AA,21,FALSE))</f>
        <v xml:space="preserve"> </v>
      </c>
      <c r="E101" s="30" t="str">
        <f>IF(LEN(VLOOKUP($A101,Questions!$B:$AA,22,FALSE))=0,"",VLOOKUP($A101,Questions!$B:$AA,22,FALSE))</f>
        <v xml:space="preserve"> </v>
      </c>
      <c r="F101" s="30" t="str">
        <f>IF(LEN(VLOOKUP($A101,Questions!$B:$AA,23,FALSE))=0,"",VLOOKUP($A101,Questions!$B:$AA,23,FALSE))</f>
        <v xml:space="preserve"> </v>
      </c>
      <c r="G101" s="31" t="str">
        <f>IF(LEN(VLOOKUP($A101,Questions!$B:$AA,24,FALSE))=0,"",VLOOKUP($A101,Questions!$B:$AA,24,FALSE))</f>
        <v xml:space="preserve"> </v>
      </c>
      <c r="H101" s="31" t="str">
        <f>IF(LEN(VLOOKUP($A101,Questions!$B:$AA,25,FALSE))=0,"",VLOOKUP($A101,Questions!$B:$AA,25,FALSE))</f>
        <v xml:space="preserve"> </v>
      </c>
      <c r="I101" s="30" t="str">
        <f>IF(LEN(VLOOKUP($A101,Questions!$B:$AA,26,FALSE))=0,"",VLOOKUP($A101,Questions!$B:$AA,26,FALSE))</f>
        <v xml:space="preserve"> </v>
      </c>
      <c r="J101" s="30" t="str">
        <f>IF(LEN(VLOOKUP($A101,Questions!$B:$AB,27,FALSE))=0,"",VLOOKUP($A101,Questions!$B:$AB,27,FALSE))</f>
        <v xml:space="preserve"> </v>
      </c>
    </row>
    <row r="102" spans="1:259" ht="54" customHeight="1" x14ac:dyDescent="0.2">
      <c r="A102" s="11" t="s">
        <v>127</v>
      </c>
      <c r="B102" s="25" t="str">
        <f>VLOOKUP(A102,'HECVAT - Full | Vendor Response'!A$27:B$284,2,FALSE)</f>
        <v>If you don't support SSO, does your application and/or user-frontend/portal support multi-factor authentication? (e.g., Duo, Google Authenticator, OTP, etc.)</v>
      </c>
      <c r="C102" s="30" t="str">
        <f>IF(LEN(VLOOKUP($A102,Questions!$B:$AA,20,FALSE))=0,"",VLOOKUP($A102,Questions!$B:$AA,20,FALSE))</f>
        <v xml:space="preserve"> </v>
      </c>
      <c r="D102" s="32" t="str">
        <f>IF(LEN(VLOOKUP($A102,Questions!$B:$AA,21,FALSE))=0,"",VLOOKUP($A102,Questions!$B:$AA,21,FALSE))</f>
        <v xml:space="preserve"> </v>
      </c>
      <c r="E102" s="30" t="str">
        <f>IF(LEN(VLOOKUP($A102,Questions!$B:$AA,22,FALSE))=0,"",VLOOKUP($A102,Questions!$B:$AA,22,FALSE))</f>
        <v xml:space="preserve"> </v>
      </c>
      <c r="F102" s="30" t="str">
        <f>IF(LEN(VLOOKUP($A102,Questions!$B:$AA,23,FALSE))=0,"",VLOOKUP($A102,Questions!$B:$AA,23,FALSE))</f>
        <v xml:space="preserve"> </v>
      </c>
      <c r="G102" s="31" t="str">
        <f>IF(LEN(VLOOKUP($A102,Questions!$B:$AA,24,FALSE))=0,"",VLOOKUP($A102,Questions!$B:$AA,24,FALSE))</f>
        <v xml:space="preserve"> </v>
      </c>
      <c r="H102" s="31" t="str">
        <f>IF(LEN(VLOOKUP($A102,Questions!$B:$AA,25,FALSE))=0,"",VLOOKUP($A102,Questions!$B:$AA,25,FALSE))</f>
        <v xml:space="preserve"> </v>
      </c>
      <c r="I102" s="31" t="str">
        <f>IF(LEN(VLOOKUP($A102,Questions!$B:$AA,26,FALSE))=0,"",VLOOKUP($A102,Questions!$B:$AA,26,FALSE))</f>
        <v xml:space="preserve"> </v>
      </c>
      <c r="J102" s="31" t="str">
        <f>IF(LEN(VLOOKUP($A102,Questions!$B:$AB,27,FALSE))=0,"",VLOOKUP($A102,Questions!$B:$AB,27,FALSE))</f>
        <v xml:space="preserve"> </v>
      </c>
    </row>
    <row r="103" spans="1:259" ht="54" customHeight="1" x14ac:dyDescent="0.2">
      <c r="A103" s="11" t="s">
        <v>128</v>
      </c>
      <c r="B103" s="25" t="str">
        <f>VLOOKUP(A103,'HECVAT - Full | Vendor Response'!A$27:B$284,2,FALSE)</f>
        <v>Does your application automatically lock the session or log-out an account after a period of inactivity?</v>
      </c>
      <c r="C103" s="30" t="str">
        <f>IF(LEN(VLOOKUP($A103,Questions!$B:$AA,20,FALSE))=0,"",VLOOKUP($A103,Questions!$B:$AA,20,FALSE))</f>
        <v xml:space="preserve"> </v>
      </c>
      <c r="D103" s="32" t="str">
        <f>IF(LEN(VLOOKUP($A103,Questions!$B:$AA,21,FALSE))=0,"",VLOOKUP($A103,Questions!$B:$AA,21,FALSE))</f>
        <v xml:space="preserve"> </v>
      </c>
      <c r="E103" s="31" t="str">
        <f>IF(LEN(VLOOKUP($A103,Questions!$B:$AA,22,FALSE))=0,"",VLOOKUP($A103,Questions!$B:$AA,22,FALSE))</f>
        <v xml:space="preserve"> </v>
      </c>
      <c r="F103" s="30" t="str">
        <f>IF(LEN(VLOOKUP($A103,Questions!$B:$AA,23,FALSE))=0,"",VLOOKUP($A103,Questions!$B:$AA,23,FALSE))</f>
        <v xml:space="preserve"> </v>
      </c>
      <c r="G103" s="31" t="str">
        <f>IF(LEN(VLOOKUP($A103,Questions!$B:$AA,24,FALSE))=0,"",VLOOKUP($A103,Questions!$B:$AA,24,FALSE))</f>
        <v xml:space="preserve"> </v>
      </c>
      <c r="H103" s="31" t="str">
        <f>IF(LEN(VLOOKUP($A103,Questions!$B:$AA,25,FALSE))=0,"",VLOOKUP($A103,Questions!$B:$AA,25,FALSE))</f>
        <v xml:space="preserve"> </v>
      </c>
      <c r="I103" s="31" t="str">
        <f>IF(LEN(VLOOKUP($A103,Questions!$B:$AA,26,FALSE))=0,"",VLOOKUP($A103,Questions!$B:$AA,26,FALSE))</f>
        <v xml:space="preserve"> </v>
      </c>
      <c r="J103" s="31" t="str">
        <f>IF(LEN(VLOOKUP($A103,Questions!$B:$AB,27,FALSE))=0,"",VLOOKUP($A103,Questions!$B:$AB,27,FALSE))</f>
        <v xml:space="preserve"> </v>
      </c>
    </row>
    <row r="104" spans="1:259" ht="47.1" customHeight="1" x14ac:dyDescent="0.2">
      <c r="A104" s="11" t="s">
        <v>129</v>
      </c>
      <c r="B104" s="25" t="str">
        <f>VLOOKUP(A104,'HECVAT - Full | Vendor Response'!A$27:B$284,2,FALSE)</f>
        <v>Are there any passwords/passphrases hard-coded into your systems or products?</v>
      </c>
      <c r="C104" s="30" t="str">
        <f>IF(LEN(VLOOKUP($A104,Questions!$B:$AA,20,FALSE))=0,"",VLOOKUP($A104,Questions!$B:$AA,20,FALSE))</f>
        <v xml:space="preserve"> </v>
      </c>
      <c r="D104" s="32" t="str">
        <f>IF(LEN(VLOOKUP($A104,Questions!$B:$AA,21,FALSE))=0,"",VLOOKUP($A104,Questions!$B:$AA,21,FALSE))</f>
        <v xml:space="preserve"> </v>
      </c>
      <c r="E104" s="31" t="str">
        <f>IF(LEN(VLOOKUP($A104,Questions!$B:$AA,22,FALSE))=0,"",VLOOKUP($A104,Questions!$B:$AA,22,FALSE))</f>
        <v xml:space="preserve"> </v>
      </c>
      <c r="F104" s="30" t="str">
        <f>IF(LEN(VLOOKUP($A104,Questions!$B:$AA,23,FALSE))=0,"",VLOOKUP($A104,Questions!$B:$AA,23,FALSE))</f>
        <v xml:space="preserve"> </v>
      </c>
      <c r="G104" s="30" t="str">
        <f>IF(LEN(VLOOKUP($A104,Questions!$B:$AA,24,FALSE))=0,"",VLOOKUP($A104,Questions!$B:$AA,24,FALSE))</f>
        <v xml:space="preserve"> </v>
      </c>
      <c r="H104" s="31" t="str">
        <f>IF(LEN(VLOOKUP($A104,Questions!$B:$AA,25,FALSE))=0,"",VLOOKUP($A104,Questions!$B:$AA,25,FALSE))</f>
        <v xml:space="preserve"> </v>
      </c>
      <c r="I104" s="30" t="str">
        <f>IF(LEN(VLOOKUP($A104,Questions!$B:$AA,26,FALSE))=0,"",VLOOKUP($A104,Questions!$B:$AA,26,FALSE))</f>
        <v xml:space="preserve"> </v>
      </c>
      <c r="J104" s="30" t="str">
        <f>IF(LEN(VLOOKUP($A104,Questions!$B:$AB,27,FALSE))=0,"",VLOOKUP($A104,Questions!$B:$AB,27,FALSE))</f>
        <v xml:space="preserve"> </v>
      </c>
    </row>
    <row r="105" spans="1:259" ht="48" customHeight="1" x14ac:dyDescent="0.2">
      <c r="A105" s="11" t="s">
        <v>130</v>
      </c>
      <c r="B105" s="25" t="str">
        <f>VLOOKUP(A105,'HECVAT - Full | Vendor Response'!A$27:B$284,2,FALSE)</f>
        <v>Are you storing any passwords in plaintext?</v>
      </c>
      <c r="C105" s="30" t="str">
        <f>IF(LEN(VLOOKUP($A105,Questions!$B:$AA,20,FALSE))=0,"",VLOOKUP($A105,Questions!$B:$AA,20,FALSE))</f>
        <v xml:space="preserve"> </v>
      </c>
      <c r="D105" s="32" t="str">
        <f>IF(LEN(VLOOKUP($A105,Questions!$B:$AA,21,FALSE))=0,"",VLOOKUP($A105,Questions!$B:$AA,21,FALSE))</f>
        <v xml:space="preserve"> </v>
      </c>
      <c r="E105" s="30" t="str">
        <f>IF(LEN(VLOOKUP($A105,Questions!$B:$AA,22,FALSE))=0,"",VLOOKUP($A105,Questions!$B:$AA,22,FALSE))</f>
        <v xml:space="preserve"> </v>
      </c>
      <c r="F105" s="30" t="str">
        <f>IF(LEN(VLOOKUP($A105,Questions!$B:$AA,23,FALSE))=0,"",VLOOKUP($A105,Questions!$B:$AA,23,FALSE))</f>
        <v xml:space="preserve"> </v>
      </c>
      <c r="G105" s="30" t="str">
        <f>IF(LEN(VLOOKUP($A105,Questions!$B:$AA,24,FALSE))=0,"",VLOOKUP($A105,Questions!$B:$AA,24,FALSE))</f>
        <v xml:space="preserve"> </v>
      </c>
      <c r="H105" s="30" t="str">
        <f>IF(LEN(VLOOKUP($A105,Questions!$B:$AA,25,FALSE))=0,"",VLOOKUP($A105,Questions!$B:$AA,25,FALSE))</f>
        <v xml:space="preserve"> </v>
      </c>
      <c r="I105" s="30" t="str">
        <f>IF(LEN(VLOOKUP($A105,Questions!$B:$AA,26,FALSE))=0,"",VLOOKUP($A105,Questions!$B:$AA,26,FALSE))</f>
        <v xml:space="preserve"> </v>
      </c>
      <c r="J105" s="30" t="str">
        <f>IF(LEN(VLOOKUP($A105,Questions!$B:$AB,27,FALSE))=0,"",VLOOKUP($A105,Questions!$B:$AB,27,FALSE))</f>
        <v xml:space="preserve"> </v>
      </c>
    </row>
    <row r="106" spans="1:259" ht="84" customHeight="1" x14ac:dyDescent="0.2">
      <c r="A106" s="11" t="s">
        <v>131</v>
      </c>
      <c r="B106" s="25" t="str">
        <f>VLOOKUP(A106,'HECVAT - Full | Vendor Response'!A$27:B$284,2,FALSE)</f>
        <v>Does your application support directory integration for user accounts?</v>
      </c>
      <c r="C106" s="30" t="str">
        <f>IF(LEN(VLOOKUP($A106,Questions!$B:$AA,20,FALSE))=0,"",VLOOKUP($A106,Questions!$B:$AA,20,FALSE))</f>
        <v xml:space="preserve"> </v>
      </c>
      <c r="D106" s="32" t="str">
        <f>IF(LEN(VLOOKUP($A106,Questions!$B:$AA,21,FALSE))=0,"",VLOOKUP($A106,Questions!$B:$AA,21,FALSE))</f>
        <v xml:space="preserve"> </v>
      </c>
      <c r="E106" s="30" t="str">
        <f>IF(LEN(VLOOKUP($A106,Questions!$B:$AA,22,FALSE))=0,"",VLOOKUP($A106,Questions!$B:$AA,22,FALSE))</f>
        <v xml:space="preserve"> </v>
      </c>
      <c r="F106" s="30" t="str">
        <f>IF(LEN(VLOOKUP($A106,Questions!$B:$AA,23,FALSE))=0,"",VLOOKUP($A106,Questions!$B:$AA,23,FALSE))</f>
        <v xml:space="preserve"> </v>
      </c>
      <c r="G106" s="30" t="str">
        <f>IF(LEN(VLOOKUP($A106,Questions!$B:$AA,24,FALSE))=0,"",VLOOKUP($A106,Questions!$B:$AA,24,FALSE))</f>
        <v xml:space="preserve"> </v>
      </c>
      <c r="H106" s="30" t="str">
        <f>IF(LEN(VLOOKUP($A106,Questions!$B:$AA,25,FALSE))=0,"",VLOOKUP($A106,Questions!$B:$AA,25,FALSE))</f>
        <v xml:space="preserve"> </v>
      </c>
      <c r="I106" s="30" t="str">
        <f>IF(LEN(VLOOKUP($A106,Questions!$B:$AA,26,FALSE))=0,"",VLOOKUP($A106,Questions!$B:$AA,26,FALSE))</f>
        <v xml:space="preserve"> </v>
      </c>
      <c r="J106" s="30" t="str">
        <f>IF(LEN(VLOOKUP($A106,Questions!$B:$AB,27,FALSE))=0,"",VLOOKUP($A106,Questions!$B:$AB,27,FALSE))</f>
        <v xml:space="preserve"> </v>
      </c>
    </row>
    <row r="107" spans="1:259" ht="84" customHeight="1" x14ac:dyDescent="0.2">
      <c r="A107" s="11" t="s">
        <v>132</v>
      </c>
      <c r="B107" s="25" t="str">
        <f>VLOOKUP(A107,'HECVAT - Full | Vendor Response'!A$27:B$284,2,FALSE)</f>
        <v>Are audit logs available that include AT LEAST all of the following: login, logout, actions performed, and source IP address?</v>
      </c>
      <c r="C107" s="30" t="str">
        <f>IF(LEN(VLOOKUP($A107,Questions!$B:$AA,20,FALSE))=0,"",VLOOKUP($A107,Questions!$B:$AA,20,FALSE))</f>
        <v xml:space="preserve"> </v>
      </c>
      <c r="D107" s="32" t="str">
        <f>IF(LEN(VLOOKUP($A107,Questions!$B:$AA,21,FALSE))=0,"",VLOOKUP($A107,Questions!$B:$AA,21,FALSE))</f>
        <v xml:space="preserve"> </v>
      </c>
      <c r="E107" s="30" t="str">
        <f>IF(LEN(VLOOKUP($A107,Questions!$B:$AA,22,FALSE))=0,"",VLOOKUP($A107,Questions!$B:$AA,22,FALSE))</f>
        <v xml:space="preserve"> </v>
      </c>
      <c r="F107" s="30" t="str">
        <f>IF(LEN(VLOOKUP($A107,Questions!$B:$AA,23,FALSE))=0,"",VLOOKUP($A107,Questions!$B:$AA,23,FALSE))</f>
        <v xml:space="preserve"> </v>
      </c>
      <c r="G107" s="30" t="str">
        <f>IF(LEN(VLOOKUP($A107,Questions!$B:$AA,24,FALSE))=0,"",VLOOKUP($A107,Questions!$B:$AA,24,FALSE))</f>
        <v xml:space="preserve"> </v>
      </c>
      <c r="H107" s="30" t="str">
        <f>IF(LEN(VLOOKUP($A107,Questions!$B:$AA,25,FALSE))=0,"",VLOOKUP($A107,Questions!$B:$AA,25,FALSE))</f>
        <v xml:space="preserve"> </v>
      </c>
      <c r="I107" s="30" t="str">
        <f>IF(LEN(VLOOKUP($A107,Questions!$B:$AA,26,FALSE))=0,"",VLOOKUP($A107,Questions!$B:$AA,26,FALSE))</f>
        <v xml:space="preserve"> </v>
      </c>
      <c r="J107" s="30" t="str">
        <f>IF(LEN(VLOOKUP($A107,Questions!$B:$AB,27,FALSE))=0,"",VLOOKUP($A107,Questions!$B:$AB,27,FALSE))</f>
        <v xml:space="preserve"> </v>
      </c>
    </row>
    <row r="108" spans="1:259" ht="84" customHeight="1" x14ac:dyDescent="0.2">
      <c r="A108" s="11" t="s">
        <v>133</v>
      </c>
      <c r="B108" s="25" t="str">
        <f>VLOOKUP(A108,'HECVAT - Full | Vendor Response'!A$27:B$284,2,FALSE)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8" s="30" t="str">
        <f>IF(LEN(VLOOKUP($A108,Questions!$B:$AA,20,FALSE))=0,"",VLOOKUP($A108,Questions!$B:$AA,20,FALSE))</f>
        <v xml:space="preserve"> </v>
      </c>
      <c r="D108" s="32" t="str">
        <f>IF(LEN(VLOOKUP($A108,Questions!$B:$AA,21,FALSE))=0,"",VLOOKUP($A108,Questions!$B:$AA,21,FALSE))</f>
        <v xml:space="preserve"> </v>
      </c>
      <c r="E108" s="30" t="str">
        <f>IF(LEN(VLOOKUP($A108,Questions!$B:$AA,22,FALSE))=0,"",VLOOKUP($A108,Questions!$B:$AA,22,FALSE))</f>
        <v xml:space="preserve"> </v>
      </c>
      <c r="F108" s="30" t="str">
        <f>IF(LEN(VLOOKUP($A108,Questions!$B:$AA,23,FALSE))=0,"",VLOOKUP($A108,Questions!$B:$AA,23,FALSE))</f>
        <v xml:space="preserve"> </v>
      </c>
      <c r="G108" s="30" t="str">
        <f>IF(LEN(VLOOKUP($A108,Questions!$B:$AA,24,FALSE))=0,"",VLOOKUP($A108,Questions!$B:$AA,24,FALSE))</f>
        <v xml:space="preserve"> </v>
      </c>
      <c r="H108" s="30" t="str">
        <f>IF(LEN(VLOOKUP($A108,Questions!$B:$AA,25,FALSE))=0,"",VLOOKUP($A108,Questions!$B:$AA,25,FALSE))</f>
        <v xml:space="preserve"> </v>
      </c>
      <c r="I108" s="30" t="str">
        <f>IF(LEN(VLOOKUP($A108,Questions!$B:$AA,26,FALSE))=0,"",VLOOKUP($A108,Questions!$B:$AA,26,FALSE))</f>
        <v xml:space="preserve"> </v>
      </c>
      <c r="J108" s="30" t="str">
        <f>IF(LEN(VLOOKUP($A108,Questions!$B:$AB,27,FALSE))=0,"",VLOOKUP($A108,Questions!$B:$AB,27,FALSE))</f>
        <v xml:space="preserve"> </v>
      </c>
    </row>
    <row r="109" spans="1:259" ht="64.349999999999994" customHeight="1" x14ac:dyDescent="0.2">
      <c r="A109" s="11" t="s">
        <v>134</v>
      </c>
      <c r="B109" s="25" t="str">
        <f>VLOOKUP(A109,'HECVAT - Full | Vendor Response'!A$27:B$284,2,FALSE)</f>
        <v>Describe or provide a reference to the retention period for those logs, how logs are protected, and whether they are accessible to the customer (and if so, how).</v>
      </c>
      <c r="C109" s="30" t="str">
        <f>IF(LEN(VLOOKUP($A109,Questions!$B:$AA,20,FALSE))=0,"",VLOOKUP($A109,Questions!$B:$AA,20,FALSE))</f>
        <v xml:space="preserve"> </v>
      </c>
      <c r="D109" s="32" t="str">
        <f>IF(LEN(VLOOKUP($A109,Questions!$B:$AA,21,FALSE))=0,"",VLOOKUP($A109,Questions!$B:$AA,21,FALSE))</f>
        <v xml:space="preserve"> </v>
      </c>
      <c r="E109" s="30" t="str">
        <f>IF(LEN(VLOOKUP($A109,Questions!$B:$AA,22,FALSE))=0,"",VLOOKUP($A109,Questions!$B:$AA,22,FALSE))</f>
        <v xml:space="preserve"> </v>
      </c>
      <c r="F109" s="30" t="str">
        <f>IF(LEN(VLOOKUP($A109,Questions!$B:$AA,23,FALSE))=0,"",VLOOKUP($A109,Questions!$B:$AA,23,FALSE))</f>
        <v xml:space="preserve"> </v>
      </c>
      <c r="G109" s="30" t="str">
        <f>IF(LEN(VLOOKUP($A109,Questions!$B:$AA,24,FALSE))=0,"",VLOOKUP($A109,Questions!$B:$AA,24,FALSE))</f>
        <v xml:space="preserve"> </v>
      </c>
      <c r="H109" s="30" t="str">
        <f>IF(LEN(VLOOKUP($A109,Questions!$B:$AA,25,FALSE))=0,"",VLOOKUP($A109,Questions!$B:$AA,25,FALSE))</f>
        <v xml:space="preserve"> </v>
      </c>
      <c r="I109" s="30" t="str">
        <f>IF(LEN(VLOOKUP($A109,Questions!$B:$AA,26,FALSE))=0,"",VLOOKUP($A109,Questions!$B:$AA,26,FALSE))</f>
        <v xml:space="preserve"> </v>
      </c>
      <c r="J109" s="30" t="str">
        <f>IF(LEN(VLOOKUP($A109,Questions!$B:$AB,27,FALSE))=0,"",VLOOKUP($A109,Questions!$B:$AB,27,FALSE))</f>
        <v xml:space="preserve"> </v>
      </c>
      <c r="K109" s="273" t="s">
        <v>3242</v>
      </c>
    </row>
    <row r="110" spans="1:259" s="28" customFormat="1" ht="36" customHeight="1" x14ac:dyDescent="0.2">
      <c r="A110" s="331" t="str">
        <f>IF(OR($C$28="No",$C$31="Yes"),"BCP - Optional based on QUALIFIER response.","Business Continuity Plan")</f>
        <v>Business Continuity Plan</v>
      </c>
      <c r="B110" s="331"/>
      <c r="C110" s="20" t="str">
        <f>C$23</f>
        <v>CIS Critical Security Controls v6.1</v>
      </c>
      <c r="D110" s="20" t="str">
        <f t="shared" ref="D110:J110" si="7">D$23</f>
        <v>HIPAA</v>
      </c>
      <c r="E110" s="20" t="str">
        <f t="shared" si="7"/>
        <v>ISO 27002:27013</v>
      </c>
      <c r="F110" s="20" t="str">
        <f t="shared" si="7"/>
        <v>NIST Cybersecurity Framework</v>
      </c>
      <c r="G110" s="20" t="str">
        <f t="shared" si="7"/>
        <v>NIST SP 800-171r2</v>
      </c>
      <c r="H110" s="20" t="str">
        <f t="shared" si="7"/>
        <v>NIST SP 800-53r4</v>
      </c>
      <c r="I110" s="20" t="str">
        <f t="shared" si="7"/>
        <v>PCI DSS</v>
      </c>
      <c r="J110" s="20" t="str">
        <f t="shared" si="7"/>
        <v>Trusted CI</v>
      </c>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c r="IU110" s="27"/>
      <c r="IV110" s="27"/>
      <c r="IW110" s="27"/>
      <c r="IX110" s="27"/>
      <c r="IY110" s="27"/>
    </row>
    <row r="111" spans="1:259" ht="48" customHeight="1" x14ac:dyDescent="0.2">
      <c r="A111" s="11" t="s">
        <v>135</v>
      </c>
      <c r="B111" s="25" t="str">
        <f>VLOOKUP(A111,'HECVAT - Full | Vendor Response'!A$27:B$284,2,FALSE)</f>
        <v>Is an owner assigned who is responsible for the maintenance and review of the Business Continuity Plan?</v>
      </c>
      <c r="C111" s="30" t="str">
        <f>IF(LEN(VLOOKUP($A111,Questions!$B:$AA,20,FALSE))=0,"",VLOOKUP($A111,Questions!$B:$AA,20,FALSE))</f>
        <v xml:space="preserve"> </v>
      </c>
      <c r="D111" s="32" t="str">
        <f>IF(LEN(VLOOKUP($A111,Questions!$B:$AA,21,FALSE))=0,"",VLOOKUP($A111,Questions!$B:$AA,21,FALSE))</f>
        <v xml:space="preserve"> </v>
      </c>
      <c r="E111" s="30" t="str">
        <f>IF(LEN(VLOOKUP($A111,Questions!$B:$AA,22,FALSE))=0,"",VLOOKUP($A111,Questions!$B:$AA,22,FALSE))</f>
        <v xml:space="preserve"> </v>
      </c>
      <c r="F111" s="30" t="str">
        <f>IF(LEN(VLOOKUP($A111,Questions!$B:$AA,23,FALSE))=0,"",VLOOKUP($A111,Questions!$B:$AA,23,FALSE))</f>
        <v xml:space="preserve"> </v>
      </c>
      <c r="G111" s="30" t="str">
        <f>IF(LEN(VLOOKUP($A111,Questions!$B:$AA,24,FALSE))=0,"",VLOOKUP($A111,Questions!$B:$AA,24,FALSE))</f>
        <v xml:space="preserve"> </v>
      </c>
      <c r="H111" s="30" t="str">
        <f>IF(LEN(VLOOKUP($A111,Questions!$B:$AA,25,FALSE))=0,"",VLOOKUP($A111,Questions!$B:$AA,25,FALSE))</f>
        <v xml:space="preserve"> </v>
      </c>
      <c r="I111" s="31" t="str">
        <f>IF(LEN(VLOOKUP($A111,Questions!$B:$AA,26,FALSE))=0,"",VLOOKUP($A111,Questions!$B:$AA,26,FALSE))</f>
        <v xml:space="preserve"> </v>
      </c>
      <c r="J111" s="31" t="str">
        <f>IF(LEN(VLOOKUP($A111,Questions!$B:$AB,27,FALSE))=0,"",VLOOKUP($A111,Questions!$B:$AB,27,FALSE))</f>
        <v xml:space="preserve"> </v>
      </c>
    </row>
    <row r="112" spans="1:259" ht="47.1" customHeight="1" x14ac:dyDescent="0.2">
      <c r="A112" s="11" t="s">
        <v>136</v>
      </c>
      <c r="B112" s="25" t="str">
        <f>VLOOKUP(A112,'HECVAT - Full | Vendor Response'!A$27:B$284,2,FALSE)</f>
        <v>Is there a defined problem/issue escalation plan in your BCP for impacted clients?</v>
      </c>
      <c r="C112" s="30" t="str">
        <f>IF(LEN(VLOOKUP($A112,Questions!$B:$AA,20,FALSE))=0,"",VLOOKUP($A112,Questions!$B:$AA,20,FALSE))</f>
        <v xml:space="preserve"> </v>
      </c>
      <c r="D112" s="32" t="str">
        <f>IF(LEN(VLOOKUP($A112,Questions!$B:$AA,21,FALSE))=0,"",VLOOKUP($A112,Questions!$B:$AA,21,FALSE))</f>
        <v xml:space="preserve"> </v>
      </c>
      <c r="E112" s="31" t="str">
        <f>IF(LEN(VLOOKUP($A112,Questions!$B:$AA,22,FALSE))=0,"",VLOOKUP($A112,Questions!$B:$AA,22,FALSE))</f>
        <v xml:space="preserve"> </v>
      </c>
      <c r="F112" s="30" t="str">
        <f>IF(LEN(VLOOKUP($A112,Questions!$B:$AA,23,FALSE))=0,"",VLOOKUP($A112,Questions!$B:$AA,23,FALSE))</f>
        <v xml:space="preserve"> </v>
      </c>
      <c r="G112" s="30" t="str">
        <f>IF(LEN(VLOOKUP($A112,Questions!$B:$AA,24,FALSE))=0,"",VLOOKUP($A112,Questions!$B:$AA,24,FALSE))</f>
        <v xml:space="preserve"> </v>
      </c>
      <c r="H112" s="30" t="str">
        <f>IF(LEN(VLOOKUP($A112,Questions!$B:$AA,25,FALSE))=0,"",VLOOKUP($A112,Questions!$B:$AA,25,FALSE))</f>
        <v xml:space="preserve"> </v>
      </c>
      <c r="I112" s="31" t="str">
        <f>IF(LEN(VLOOKUP($A112,Questions!$B:$AA,26,FALSE))=0,"",VLOOKUP($A112,Questions!$B:$AA,26,FALSE))</f>
        <v xml:space="preserve"> </v>
      </c>
      <c r="J112" s="31" t="str">
        <f>IF(LEN(VLOOKUP($A112,Questions!$B:$AB,27,FALSE))=0,"",VLOOKUP($A112,Questions!$B:$AB,27,FALSE))</f>
        <v xml:space="preserve"> </v>
      </c>
    </row>
    <row r="113" spans="1:11" ht="47.1" customHeight="1" x14ac:dyDescent="0.2">
      <c r="A113" s="11" t="s">
        <v>137</v>
      </c>
      <c r="B113" s="25" t="str">
        <f>VLOOKUP(A113,'HECVAT - Full | Vendor Response'!A$27:B$284,2,FALSE)</f>
        <v>Is there a documented communication plan in your BCP for impacted clients?</v>
      </c>
      <c r="C113" s="30" t="str">
        <f>IF(LEN(VLOOKUP($A113,Questions!$B:$AA,20,FALSE))=0,"",VLOOKUP($A113,Questions!$B:$AA,20,FALSE))</f>
        <v xml:space="preserve"> </v>
      </c>
      <c r="D113" s="32" t="str">
        <f>IF(LEN(VLOOKUP($A113,Questions!$B:$AA,21,FALSE))=0,"",VLOOKUP($A113,Questions!$B:$AA,21,FALSE))</f>
        <v xml:space="preserve"> </v>
      </c>
      <c r="E113" s="30" t="str">
        <f>IF(LEN(VLOOKUP($A113,Questions!$B:$AA,22,FALSE))=0,"",VLOOKUP($A113,Questions!$B:$AA,22,FALSE))</f>
        <v xml:space="preserve"> </v>
      </c>
      <c r="F113" s="30" t="str">
        <f>IF(LEN(VLOOKUP($A113,Questions!$B:$AA,23,FALSE))=0,"",VLOOKUP($A113,Questions!$B:$AA,23,FALSE))</f>
        <v xml:space="preserve"> </v>
      </c>
      <c r="G113" s="30" t="str">
        <f>IF(LEN(VLOOKUP($A113,Questions!$B:$AA,24,FALSE))=0,"",VLOOKUP($A113,Questions!$B:$AA,24,FALSE))</f>
        <v xml:space="preserve"> </v>
      </c>
      <c r="H113" s="30" t="str">
        <f>IF(LEN(VLOOKUP($A113,Questions!$B:$AA,25,FALSE))=0,"",VLOOKUP($A113,Questions!$B:$AA,25,FALSE))</f>
        <v xml:space="preserve"> </v>
      </c>
      <c r="I113" s="31" t="str">
        <f>IF(LEN(VLOOKUP($A113,Questions!$B:$AA,26,FALSE))=0,"",VLOOKUP($A113,Questions!$B:$AA,26,FALSE))</f>
        <v xml:space="preserve"> </v>
      </c>
      <c r="J113" s="31" t="str">
        <f>IF(LEN(VLOOKUP($A113,Questions!$B:$AB,27,FALSE))=0,"",VLOOKUP($A113,Questions!$B:$AB,27,FALSE))</f>
        <v xml:space="preserve"> </v>
      </c>
    </row>
    <row r="114" spans="1:11" ht="47.1" customHeight="1" x14ac:dyDescent="0.2">
      <c r="A114" s="11" t="s">
        <v>138</v>
      </c>
      <c r="B114" s="25" t="str">
        <f>VLOOKUP(A114,'HECVAT - Full | Vendor Response'!A$27:B$284,2,FALSE)</f>
        <v>Are all components of the BCP reviewed at least annually and updated as needed to reflect change?</v>
      </c>
      <c r="C114" s="30" t="str">
        <f>IF(LEN(VLOOKUP($A114,Questions!$B:$AA,20,FALSE))=0,"",VLOOKUP($A114,Questions!$B:$AA,20,FALSE))</f>
        <v xml:space="preserve"> </v>
      </c>
      <c r="D114" s="32" t="str">
        <f>IF(LEN(VLOOKUP($A114,Questions!$B:$AA,21,FALSE))=0,"",VLOOKUP($A114,Questions!$B:$AA,21,FALSE))</f>
        <v xml:space="preserve"> </v>
      </c>
      <c r="E114" s="30" t="str">
        <f>IF(LEN(VLOOKUP($A114,Questions!$B:$AA,22,FALSE))=0,"",VLOOKUP($A114,Questions!$B:$AA,22,FALSE))</f>
        <v xml:space="preserve"> </v>
      </c>
      <c r="F114" s="30" t="str">
        <f>IF(LEN(VLOOKUP($A114,Questions!$B:$AA,23,FALSE))=0,"",VLOOKUP($A114,Questions!$B:$AA,23,FALSE))</f>
        <v xml:space="preserve"> </v>
      </c>
      <c r="G114" s="30" t="str">
        <f>IF(LEN(VLOOKUP($A114,Questions!$B:$AA,24,FALSE))=0,"",VLOOKUP($A114,Questions!$B:$AA,24,FALSE))</f>
        <v xml:space="preserve"> </v>
      </c>
      <c r="H114" s="30" t="str">
        <f>IF(LEN(VLOOKUP($A114,Questions!$B:$AA,25,FALSE))=0,"",VLOOKUP($A114,Questions!$B:$AA,25,FALSE))</f>
        <v xml:space="preserve"> </v>
      </c>
      <c r="I114" s="31" t="str">
        <f>IF(LEN(VLOOKUP($A114,Questions!$B:$AA,26,FALSE))=0,"",VLOOKUP($A114,Questions!$B:$AA,26,FALSE))</f>
        <v xml:space="preserve"> </v>
      </c>
      <c r="J114" s="31" t="str">
        <f>IF(LEN(VLOOKUP($A114,Questions!$B:$AB,27,FALSE))=0,"",VLOOKUP($A114,Questions!$B:$AB,27,FALSE))</f>
        <v xml:space="preserve"> </v>
      </c>
    </row>
    <row r="115" spans="1:11" ht="47.1" customHeight="1" x14ac:dyDescent="0.2">
      <c r="A115" s="11" t="s">
        <v>139</v>
      </c>
      <c r="B115" s="25" t="str">
        <f>VLOOKUP(A115,'HECVAT - Full | Vendor Response'!A$27:B$284,2,FALSE)</f>
        <v>Are specific crisis management roles and responsibilities defined and documented?</v>
      </c>
      <c r="C115" s="30" t="str">
        <f>IF(LEN(VLOOKUP($A115,Questions!$B:$AA,20,FALSE))=0,"",VLOOKUP($A115,Questions!$B:$AA,20,FALSE))</f>
        <v xml:space="preserve"> </v>
      </c>
      <c r="D115" s="32" t="str">
        <f>IF(LEN(VLOOKUP($A115,Questions!$B:$AA,21,FALSE))=0,"",VLOOKUP($A115,Questions!$B:$AA,21,FALSE))</f>
        <v xml:space="preserve"> </v>
      </c>
      <c r="E115" s="30" t="str">
        <f>IF(LEN(VLOOKUP($A115,Questions!$B:$AA,22,FALSE))=0,"",VLOOKUP($A115,Questions!$B:$AA,22,FALSE))</f>
        <v xml:space="preserve"> </v>
      </c>
      <c r="F115" s="30" t="str">
        <f>IF(LEN(VLOOKUP($A115,Questions!$B:$AA,23,FALSE))=0,"",VLOOKUP($A115,Questions!$B:$AA,23,FALSE))</f>
        <v xml:space="preserve"> </v>
      </c>
      <c r="G115" s="30" t="str">
        <f>IF(LEN(VLOOKUP($A115,Questions!$B:$AA,24,FALSE))=0,"",VLOOKUP($A115,Questions!$B:$AA,24,FALSE))</f>
        <v xml:space="preserve"> </v>
      </c>
      <c r="H115" s="30" t="str">
        <f>IF(LEN(VLOOKUP($A115,Questions!$B:$AA,25,FALSE))=0,"",VLOOKUP($A115,Questions!$B:$AA,25,FALSE))</f>
        <v xml:space="preserve"> </v>
      </c>
      <c r="I115" s="31" t="str">
        <f>IF(LEN(VLOOKUP($A115,Questions!$B:$AA,26,FALSE))=0,"",VLOOKUP($A115,Questions!$B:$AA,26,FALSE))</f>
        <v xml:space="preserve"> </v>
      </c>
      <c r="J115" s="31" t="str">
        <f>IF(LEN(VLOOKUP($A115,Questions!$B:$AB,27,FALSE))=0,"",VLOOKUP($A115,Questions!$B:$AB,27,FALSE))</f>
        <v xml:space="preserve"> </v>
      </c>
    </row>
    <row r="116" spans="1:11" ht="48" customHeight="1" x14ac:dyDescent="0.2">
      <c r="A116" s="11" t="s">
        <v>140</v>
      </c>
      <c r="B116" s="25" t="str">
        <f>VLOOKUP(A116,'HECVAT - Full | Vendor Response'!A$27:B$284,2,FALSE)</f>
        <v>Does your organization conduct training and awareness activities to validate its employees' understanding of their roles and responsibilities during a crisis?</v>
      </c>
      <c r="C116" s="30" t="str">
        <f>IF(LEN(VLOOKUP($A116,Questions!$B:$AA,20,FALSE))=0,"",VLOOKUP($A116,Questions!$B:$AA,20,FALSE))</f>
        <v xml:space="preserve"> </v>
      </c>
      <c r="D116" s="32" t="str">
        <f>IF(LEN(VLOOKUP($A116,Questions!$B:$AA,21,FALSE))=0,"",VLOOKUP($A116,Questions!$B:$AA,21,FALSE))</f>
        <v xml:space="preserve"> </v>
      </c>
      <c r="E116" s="30" t="str">
        <f>IF(LEN(VLOOKUP($A116,Questions!$B:$AA,22,FALSE))=0,"",VLOOKUP($A116,Questions!$B:$AA,22,FALSE))</f>
        <v xml:space="preserve"> </v>
      </c>
      <c r="F116" s="30" t="str">
        <f>IF(LEN(VLOOKUP($A116,Questions!$B:$AA,23,FALSE))=0,"",VLOOKUP($A116,Questions!$B:$AA,23,FALSE))</f>
        <v xml:space="preserve"> </v>
      </c>
      <c r="G116" s="30" t="str">
        <f>IF(LEN(VLOOKUP($A116,Questions!$B:$AA,24,FALSE))=0,"",VLOOKUP($A116,Questions!$B:$AA,24,FALSE))</f>
        <v xml:space="preserve"> </v>
      </c>
      <c r="H116" s="30" t="str">
        <f>IF(LEN(VLOOKUP($A116,Questions!$B:$AA,25,FALSE))=0,"",VLOOKUP($A116,Questions!$B:$AA,25,FALSE))</f>
        <v xml:space="preserve"> </v>
      </c>
      <c r="I116" s="31" t="str">
        <f>IF(LEN(VLOOKUP($A116,Questions!$B:$AA,26,FALSE))=0,"",VLOOKUP($A116,Questions!$B:$AA,26,FALSE))</f>
        <v xml:space="preserve"> </v>
      </c>
      <c r="J116" s="31" t="str">
        <f>IF(LEN(VLOOKUP($A116,Questions!$B:$AB,27,FALSE))=0,"",VLOOKUP($A116,Questions!$B:$AB,27,FALSE))</f>
        <v xml:space="preserve"> </v>
      </c>
    </row>
    <row r="117" spans="1:11" ht="48" customHeight="1" x14ac:dyDescent="0.2">
      <c r="A117" s="11" t="s">
        <v>141</v>
      </c>
      <c r="B117" s="25" t="str">
        <f>VLOOKUP(A117,'HECVAT - Full | Vendor Response'!A$27:B$284,2,FALSE)</f>
        <v>Does your organization have an alternative business site or a contracted Business Recovery provider?</v>
      </c>
      <c r="C117" s="30" t="str">
        <f>IF(LEN(VLOOKUP($A117,Questions!$B:$AA,20,FALSE))=0,"",VLOOKUP($A117,Questions!$B:$AA,20,FALSE))</f>
        <v xml:space="preserve"> </v>
      </c>
      <c r="D117" s="32" t="str">
        <f>IF(LEN(VLOOKUP($A117,Questions!$B:$AA,21,FALSE))=0,"",VLOOKUP($A117,Questions!$B:$AA,21,FALSE))</f>
        <v xml:space="preserve"> </v>
      </c>
      <c r="E117" s="30" t="str">
        <f>IF(LEN(VLOOKUP($A117,Questions!$B:$AA,22,FALSE))=0,"",VLOOKUP($A117,Questions!$B:$AA,22,FALSE))</f>
        <v xml:space="preserve"> </v>
      </c>
      <c r="F117" s="30" t="str">
        <f>IF(LEN(VLOOKUP($A117,Questions!$B:$AA,23,FALSE))=0,"",VLOOKUP($A117,Questions!$B:$AA,23,FALSE))</f>
        <v xml:space="preserve"> </v>
      </c>
      <c r="G117" s="30" t="str">
        <f>IF(LEN(VLOOKUP($A117,Questions!$B:$AA,24,FALSE))=0,"",VLOOKUP($A117,Questions!$B:$AA,24,FALSE))</f>
        <v xml:space="preserve"> </v>
      </c>
      <c r="H117" s="30" t="str">
        <f>IF(LEN(VLOOKUP($A117,Questions!$B:$AA,25,FALSE))=0,"",VLOOKUP($A117,Questions!$B:$AA,25,FALSE))</f>
        <v xml:space="preserve"> </v>
      </c>
      <c r="I117" s="31" t="str">
        <f>IF(LEN(VLOOKUP($A117,Questions!$B:$AA,26,FALSE))=0,"",VLOOKUP($A117,Questions!$B:$AA,26,FALSE))</f>
        <v xml:space="preserve"> </v>
      </c>
      <c r="J117" s="31" t="str">
        <f>IF(LEN(VLOOKUP($A117,Questions!$B:$AB,27,FALSE))=0,"",VLOOKUP($A117,Questions!$B:$AB,27,FALSE))</f>
        <v xml:space="preserve"> </v>
      </c>
    </row>
    <row r="118" spans="1:11" ht="47.1" customHeight="1" x14ac:dyDescent="0.2">
      <c r="A118" s="11" t="s">
        <v>142</v>
      </c>
      <c r="B118" s="25" t="str">
        <f>VLOOKUP(A118,'HECVAT - Full | Vendor Response'!A$27:B$284,2,FALSE)</f>
        <v>Does your organization conduct an annual test of relocating to an alternate site for business recovery purposes?</v>
      </c>
      <c r="C118" s="30" t="str">
        <f>IF(LEN(VLOOKUP($A118,Questions!$B:$AA,20,FALSE))=0,"",VLOOKUP($A118,Questions!$B:$AA,20,FALSE))</f>
        <v xml:space="preserve"> </v>
      </c>
      <c r="D118" s="32" t="str">
        <f>IF(LEN(VLOOKUP($A118,Questions!$B:$AA,21,FALSE))=0,"",VLOOKUP($A118,Questions!$B:$AA,21,FALSE))</f>
        <v xml:space="preserve"> </v>
      </c>
      <c r="E118" s="30" t="str">
        <f>IF(LEN(VLOOKUP($A118,Questions!$B:$AA,22,FALSE))=0,"",VLOOKUP($A118,Questions!$B:$AA,22,FALSE))</f>
        <v xml:space="preserve"> </v>
      </c>
      <c r="F118" s="30" t="str">
        <f>IF(LEN(VLOOKUP($A118,Questions!$B:$AA,23,FALSE))=0,"",VLOOKUP($A118,Questions!$B:$AA,23,FALSE))</f>
        <v xml:space="preserve"> </v>
      </c>
      <c r="G118" s="30" t="str">
        <f>IF(LEN(VLOOKUP($A118,Questions!$B:$AA,24,FALSE))=0,"",VLOOKUP($A118,Questions!$B:$AA,24,FALSE))</f>
        <v xml:space="preserve"> </v>
      </c>
      <c r="H118" s="30" t="str">
        <f>IF(LEN(VLOOKUP($A118,Questions!$B:$AA,25,FALSE))=0,"",VLOOKUP($A118,Questions!$B:$AA,25,FALSE))</f>
        <v xml:space="preserve"> </v>
      </c>
      <c r="I118" s="30" t="str">
        <f>IF(LEN(VLOOKUP($A118,Questions!$B:$AA,26,FALSE))=0,"",VLOOKUP($A118,Questions!$B:$AA,26,FALSE))</f>
        <v xml:space="preserve"> </v>
      </c>
      <c r="J118" s="30" t="str">
        <f>IF(LEN(VLOOKUP($A118,Questions!$B:$AB,27,FALSE))=0,"",VLOOKUP($A118,Questions!$B:$AB,27,FALSE))</f>
        <v xml:space="preserve"> </v>
      </c>
    </row>
    <row r="119" spans="1:11" ht="47.1" customHeight="1" x14ac:dyDescent="0.2">
      <c r="A119" s="11" t="s">
        <v>143</v>
      </c>
      <c r="B119" s="25" t="str">
        <f>VLOOKUP(A119,'HECVAT - Full | Vendor Response'!A$27:B$284,2,FALSE)</f>
        <v>Is this product a core service of your organization and, as such, the top priority during business continuity planning?</v>
      </c>
      <c r="C119" s="30" t="str">
        <f>IF(LEN(VLOOKUP($A119,Questions!$B:$AA,20,FALSE))=0,"",VLOOKUP($A119,Questions!$B:$AA,20,FALSE))</f>
        <v xml:space="preserve"> </v>
      </c>
      <c r="D119" s="32" t="str">
        <f>IF(LEN(VLOOKUP($A119,Questions!$B:$AA,21,FALSE))=0,"",VLOOKUP($A119,Questions!$B:$AA,21,FALSE))</f>
        <v xml:space="preserve"> </v>
      </c>
      <c r="E119" s="30" t="str">
        <f>IF(LEN(VLOOKUP($A119,Questions!$B:$AA,22,FALSE))=0,"",VLOOKUP($A119,Questions!$B:$AA,22,FALSE))</f>
        <v xml:space="preserve"> </v>
      </c>
      <c r="F119" s="30" t="str">
        <f>IF(LEN(VLOOKUP($A119,Questions!$B:$AA,23,FALSE))=0,"",VLOOKUP($A119,Questions!$B:$AA,23,FALSE))</f>
        <v xml:space="preserve"> </v>
      </c>
      <c r="G119" s="31" t="str">
        <f>IF(LEN(VLOOKUP($A119,Questions!$B:$AA,24,FALSE))=0,"",VLOOKUP($A119,Questions!$B:$AA,24,FALSE))</f>
        <v xml:space="preserve"> </v>
      </c>
      <c r="H119" s="30" t="str">
        <f>IF(LEN(VLOOKUP($A119,Questions!$B:$AA,25,FALSE))=0,"",VLOOKUP($A119,Questions!$B:$AA,25,FALSE))</f>
        <v xml:space="preserve"> </v>
      </c>
      <c r="I119" s="30" t="str">
        <f>IF(LEN(VLOOKUP($A119,Questions!$B:$AA,26,FALSE))=0,"",VLOOKUP($A119,Questions!$B:$AA,26,FALSE))</f>
        <v xml:space="preserve"> </v>
      </c>
      <c r="J119" s="30" t="str">
        <f>IF(LEN(VLOOKUP($A119,Questions!$B:$AB,27,FALSE))=0,"",VLOOKUP($A119,Questions!$B:$AB,27,FALSE))</f>
        <v xml:space="preserve"> </v>
      </c>
    </row>
    <row r="120" spans="1:11" ht="47.1" customHeight="1" x14ac:dyDescent="0.2">
      <c r="A120" s="11" t="s">
        <v>144</v>
      </c>
      <c r="B120" s="25" t="str">
        <f>VLOOKUP(A120,'HECVAT - Full | Vendor Response'!A$27:B$284,2,FALSE)</f>
        <v>Are all services that support your product fully redundant?</v>
      </c>
      <c r="C120" s="30" t="str">
        <f>IF(LEN(VLOOKUP($A120,Questions!$B:$AA,20,FALSE))=0,"",VLOOKUP($A120,Questions!$B:$AA,20,FALSE))</f>
        <v xml:space="preserve"> </v>
      </c>
      <c r="D120" s="32" t="str">
        <f>IF(LEN(VLOOKUP($A120,Questions!$B:$AA,21,FALSE))=0,"",VLOOKUP($A120,Questions!$B:$AA,21,FALSE))</f>
        <v xml:space="preserve"> </v>
      </c>
      <c r="E120" s="30" t="str">
        <f>IF(LEN(VLOOKUP($A120,Questions!$B:$AA,22,FALSE))=0,"",VLOOKUP($A120,Questions!$B:$AA,22,FALSE))</f>
        <v xml:space="preserve"> </v>
      </c>
      <c r="F120" s="30" t="str">
        <f>IF(LEN(VLOOKUP($A120,Questions!$B:$AA,23,FALSE))=0,"",VLOOKUP($A120,Questions!$B:$AA,23,FALSE))</f>
        <v xml:space="preserve"> </v>
      </c>
      <c r="G120" s="31" t="str">
        <f>IF(LEN(VLOOKUP($A120,Questions!$B:$AA,24,FALSE))=0,"",VLOOKUP($A120,Questions!$B:$AA,24,FALSE))</f>
        <v xml:space="preserve"> </v>
      </c>
      <c r="H120" s="30" t="str">
        <f>IF(LEN(VLOOKUP($A120,Questions!$B:$AA,25,FALSE))=0,"",VLOOKUP($A120,Questions!$B:$AA,25,FALSE))</f>
        <v xml:space="preserve"> </v>
      </c>
      <c r="I120" s="30" t="str">
        <f>IF(LEN(VLOOKUP($A120,Questions!$B:$AA,26,FALSE))=0,"",VLOOKUP($A120,Questions!$B:$AA,26,FALSE))</f>
        <v xml:space="preserve"> </v>
      </c>
      <c r="J120" s="30" t="str">
        <f>IF(LEN(VLOOKUP($A120,Questions!$B:$AB,27,FALSE))=0,"",VLOOKUP($A120,Questions!$B:$AB,27,FALSE))</f>
        <v xml:space="preserve"> </v>
      </c>
      <c r="K120" s="273" t="s">
        <v>3242</v>
      </c>
    </row>
    <row r="121" spans="1:11" ht="36" customHeight="1" x14ac:dyDescent="0.2">
      <c r="A121" s="331" t="str">
        <f>IF($C$31="","Change Management",IF($C$31="Yes","Change Management - Optional based on QUALIFIER response.","Change Management"))</f>
        <v>Change Management</v>
      </c>
      <c r="B121" s="331"/>
      <c r="C121" s="20" t="str">
        <f>C$23</f>
        <v>CIS Critical Security Controls v6.1</v>
      </c>
      <c r="D121" s="20" t="str">
        <f t="shared" ref="D121:J121" si="8">D$23</f>
        <v>HIPAA</v>
      </c>
      <c r="E121" s="20" t="str">
        <f t="shared" si="8"/>
        <v>ISO 27002:27013</v>
      </c>
      <c r="F121" s="20" t="str">
        <f t="shared" si="8"/>
        <v>NIST Cybersecurity Framework</v>
      </c>
      <c r="G121" s="20" t="str">
        <f t="shared" si="8"/>
        <v>NIST SP 800-171r2</v>
      </c>
      <c r="H121" s="20" t="str">
        <f t="shared" si="8"/>
        <v>NIST SP 800-53r4</v>
      </c>
      <c r="I121" s="20" t="str">
        <f t="shared" si="8"/>
        <v>PCI DSS</v>
      </c>
      <c r="J121" s="20" t="str">
        <f t="shared" si="8"/>
        <v>Trusted CI</v>
      </c>
    </row>
    <row r="122" spans="1:11" ht="48" customHeight="1" x14ac:dyDescent="0.2">
      <c r="A122" s="11" t="s">
        <v>146</v>
      </c>
      <c r="B122" s="25" t="str">
        <f>VLOOKUP(A122,'HECVAT - Full | Vendor Response'!A$27:B$284,2,FALSE)</f>
        <v>Does your Change Management process minimally include authorization, impact analysis, testing, and validation before moving changes to production?</v>
      </c>
      <c r="C122" s="30" t="str">
        <f>IF(LEN(VLOOKUP($A122,Questions!$B:$AA,20,FALSE))=0,"",VLOOKUP($A122,Questions!$B:$AA,20,FALSE))</f>
        <v xml:space="preserve"> </v>
      </c>
      <c r="D122" s="32" t="str">
        <f>IF(LEN(VLOOKUP($A122,Questions!$B:$AA,21,FALSE))=0,"",VLOOKUP($A122,Questions!$B:$AA,21,FALSE))</f>
        <v xml:space="preserve"> </v>
      </c>
      <c r="E122" s="30" t="str">
        <f>IF(LEN(VLOOKUP($A122,Questions!$B:$AA,22,FALSE))=0,"",VLOOKUP($A122,Questions!$B:$AA,22,FALSE))</f>
        <v xml:space="preserve"> </v>
      </c>
      <c r="F122" s="30" t="str">
        <f>IF(LEN(VLOOKUP($A122,Questions!$B:$AA,23,FALSE))=0,"",VLOOKUP($A122,Questions!$B:$AA,23,FALSE))</f>
        <v xml:space="preserve"> </v>
      </c>
      <c r="G122" s="30" t="str">
        <f>IF(LEN(VLOOKUP($A122,Questions!$B:$AA,24,FALSE))=0,"",VLOOKUP($A122,Questions!$B:$AA,24,FALSE))</f>
        <v xml:space="preserve"> </v>
      </c>
      <c r="H122" s="30" t="str">
        <f>IF(LEN(VLOOKUP($A122,Questions!$B:$AA,25,FALSE))=0,"",VLOOKUP($A122,Questions!$B:$AA,25,FALSE))</f>
        <v xml:space="preserve"> </v>
      </c>
      <c r="I122" s="30" t="str">
        <f>IF(LEN(VLOOKUP($A122,Questions!$B:$AA,26,FALSE))=0,"",VLOOKUP($A122,Questions!$B:$AA,26,FALSE))</f>
        <v xml:space="preserve"> </v>
      </c>
      <c r="J122" s="30" t="str">
        <f>IF(LEN(VLOOKUP($A122,Questions!$B:$AB,27,FALSE))=0,"",VLOOKUP($A122,Questions!$B:$AB,27,FALSE))</f>
        <v xml:space="preserve"> </v>
      </c>
    </row>
    <row r="123" spans="1:11" ht="80.099999999999994" customHeight="1" x14ac:dyDescent="0.2">
      <c r="A123" s="11" t="s">
        <v>147</v>
      </c>
      <c r="B123" s="25" t="str">
        <f>VLOOKUP(A123,'HECVAT - Full | Vendor Response'!A$27:B$284,2,FALSE)</f>
        <v>Does your Change Management process also verify that all required third-party libraries and dependencies are still supported with each major change?</v>
      </c>
      <c r="C123" s="30" t="str">
        <f>IF(LEN(VLOOKUP($A123,Questions!$B:$AA,20,FALSE))=0,"",VLOOKUP($A123,Questions!$B:$AA,20,FALSE))</f>
        <v xml:space="preserve"> </v>
      </c>
      <c r="D123" s="32" t="str">
        <f>IF(LEN(VLOOKUP($A123,Questions!$B:$AA,21,FALSE))=0,"",VLOOKUP($A123,Questions!$B:$AA,21,FALSE))</f>
        <v xml:space="preserve"> </v>
      </c>
      <c r="E123" s="30" t="str">
        <f>IF(LEN(VLOOKUP($A123,Questions!$B:$AA,22,FALSE))=0,"",VLOOKUP($A123,Questions!$B:$AA,22,FALSE))</f>
        <v xml:space="preserve"> </v>
      </c>
      <c r="F123" s="30" t="str">
        <f>IF(LEN(VLOOKUP($A123,Questions!$B:$AA,23,FALSE))=0,"",VLOOKUP($A123,Questions!$B:$AA,23,FALSE))</f>
        <v xml:space="preserve"> </v>
      </c>
      <c r="G123" s="30" t="str">
        <f>IF(LEN(VLOOKUP($A123,Questions!$B:$AA,24,FALSE))=0,"",VLOOKUP($A123,Questions!$B:$AA,24,FALSE))</f>
        <v xml:space="preserve"> </v>
      </c>
      <c r="H123" s="30" t="str">
        <f>IF(LEN(VLOOKUP($A123,Questions!$B:$AA,25,FALSE))=0,"",VLOOKUP($A123,Questions!$B:$AA,25,FALSE))</f>
        <v xml:space="preserve"> </v>
      </c>
      <c r="I123" s="30" t="str">
        <f>IF(LEN(VLOOKUP($A123,Questions!$B:$AA,26,FALSE))=0,"",VLOOKUP($A123,Questions!$B:$AA,26,FALSE))</f>
        <v xml:space="preserve"> </v>
      </c>
      <c r="J123" s="30" t="str">
        <f>IF(LEN(VLOOKUP($A123,Questions!$B:$AB,27,FALSE))=0,"",VLOOKUP($A123,Questions!$B:$AB,27,FALSE))</f>
        <v xml:space="preserve"> </v>
      </c>
    </row>
    <row r="124" spans="1:11" ht="64.349999999999994" customHeight="1" x14ac:dyDescent="0.2">
      <c r="A124" s="11" t="s">
        <v>148</v>
      </c>
      <c r="B124" s="25" t="str">
        <f>VLOOKUP(A124,'HECVAT - Full | Vendor Response'!A$27:B$284,2,FALSE)</f>
        <v>Will the institution be notified of major changes to your environment that could impact the institution's security posture?</v>
      </c>
      <c r="C124" s="30" t="str">
        <f>IF(LEN(VLOOKUP($A124,Questions!$B:$AA,20,FALSE))=0,"",VLOOKUP($A124,Questions!$B:$AA,20,FALSE))</f>
        <v xml:space="preserve"> </v>
      </c>
      <c r="D124" s="32" t="str">
        <f>IF(LEN(VLOOKUP($A124,Questions!$B:$AA,21,FALSE))=0,"",VLOOKUP($A124,Questions!$B:$AA,21,FALSE))</f>
        <v xml:space="preserve"> </v>
      </c>
      <c r="E124" s="30" t="str">
        <f>IF(LEN(VLOOKUP($A124,Questions!$B:$AA,22,FALSE))=0,"",VLOOKUP($A124,Questions!$B:$AA,22,FALSE))</f>
        <v xml:space="preserve"> </v>
      </c>
      <c r="F124" s="31" t="str">
        <f>IF(LEN(VLOOKUP($A124,Questions!$B:$AA,23,FALSE))=0,"",VLOOKUP($A124,Questions!$B:$AA,23,FALSE))</f>
        <v xml:space="preserve"> </v>
      </c>
      <c r="G124" s="31" t="str">
        <f>IF(LEN(VLOOKUP($A124,Questions!$B:$AA,24,FALSE))=0,"",VLOOKUP($A124,Questions!$B:$AA,24,FALSE))</f>
        <v xml:space="preserve"> </v>
      </c>
      <c r="H124" s="30" t="str">
        <f>IF(LEN(VLOOKUP($A124,Questions!$B:$AA,25,FALSE))=0,"",VLOOKUP($A124,Questions!$B:$AA,25,FALSE))</f>
        <v xml:space="preserve"> </v>
      </c>
      <c r="I124" s="30" t="str">
        <f>IF(LEN(VLOOKUP($A124,Questions!$B:$AA,26,FALSE))=0,"",VLOOKUP($A124,Questions!$B:$AA,26,FALSE))</f>
        <v xml:space="preserve"> </v>
      </c>
      <c r="J124" s="30" t="str">
        <f>IF(LEN(VLOOKUP($A124,Questions!$B:$AB,27,FALSE))=0,"",VLOOKUP($A124,Questions!$B:$AB,27,FALSE))</f>
        <v xml:space="preserve"> </v>
      </c>
    </row>
    <row r="125" spans="1:11" ht="64.349999999999994" customHeight="1" x14ac:dyDescent="0.2">
      <c r="A125" s="11" t="s">
        <v>149</v>
      </c>
      <c r="B125" s="25" t="str">
        <f>VLOOKUP(A125,'HECVAT - Full | Vendor Response'!A$27:B$284,2,FALSE)</f>
        <v>Do clients have the option to not participate in or postpone an upgrade to a new release?</v>
      </c>
      <c r="C125" s="30" t="str">
        <f>IF(LEN(VLOOKUP($A125,Questions!$B:$AA,20,FALSE))=0,"",VLOOKUP($A125,Questions!$B:$AA,20,FALSE))</f>
        <v xml:space="preserve"> </v>
      </c>
      <c r="D125" s="130" t="str">
        <f>IF(LEN(VLOOKUP($A125,Questions!$B:$AA,21,FALSE))=0,"",VLOOKUP($A125,Questions!$B:$AA,21,FALSE))</f>
        <v xml:space="preserve"> </v>
      </c>
      <c r="E125" s="31" t="str">
        <f>IF(LEN(VLOOKUP($A125,Questions!$B:$AA,22,FALSE))=0,"",VLOOKUP($A125,Questions!$B:$AA,22,FALSE))</f>
        <v xml:space="preserve"> </v>
      </c>
      <c r="F125" s="31" t="str">
        <f>IF(LEN(VLOOKUP($A125,Questions!$B:$AA,23,FALSE))=0,"",VLOOKUP($A125,Questions!$B:$AA,23,FALSE))</f>
        <v xml:space="preserve"> </v>
      </c>
      <c r="G125" s="31" t="str">
        <f>IF(LEN(VLOOKUP($A125,Questions!$B:$AA,24,FALSE))=0,"",VLOOKUP($A125,Questions!$B:$AA,24,FALSE))</f>
        <v xml:space="preserve"> </v>
      </c>
      <c r="H125" s="30" t="str">
        <f>IF(LEN(VLOOKUP($A125,Questions!$B:$AA,25,FALSE))=0,"",VLOOKUP($A125,Questions!$B:$AA,25,FALSE))</f>
        <v xml:space="preserve"> </v>
      </c>
      <c r="I125" s="30" t="str">
        <f>IF(LEN(VLOOKUP($A125,Questions!$B:$AA,26,FALSE))=0,"",VLOOKUP($A125,Questions!$B:$AA,26,FALSE))</f>
        <v xml:space="preserve"> </v>
      </c>
      <c r="J125" s="30" t="str">
        <f>IF(LEN(VLOOKUP($A125,Questions!$B:$AB,27,FALSE))=0,"",VLOOKUP($A125,Questions!$B:$AB,27,FALSE))</f>
        <v xml:space="preserve"> </v>
      </c>
    </row>
    <row r="126" spans="1:11" ht="64.349999999999994" customHeight="1" x14ac:dyDescent="0.2">
      <c r="A126" s="11" t="s">
        <v>150</v>
      </c>
      <c r="B126" s="25" t="str">
        <f>VLOOKUP(A126,'HECVAT - Full | Vendor Response'!A$27:B$284,2,FALSE)</f>
        <v>Do you have a fully implemented solution support strategy that defines how many concurrent versions you support?</v>
      </c>
      <c r="C126" s="30" t="str">
        <f>IF(LEN(VLOOKUP($A126,Questions!$B:$AA,20,FALSE))=0,"",VLOOKUP($A126,Questions!$B:$AA,20,FALSE))</f>
        <v xml:space="preserve"> </v>
      </c>
      <c r="D126" s="32" t="str">
        <f>IF(LEN(VLOOKUP($A126,Questions!$B:$AA,21,FALSE))=0,"",VLOOKUP($A126,Questions!$B:$AA,21,FALSE))</f>
        <v xml:space="preserve"> </v>
      </c>
      <c r="E126" s="31" t="str">
        <f>IF(LEN(VLOOKUP($A126,Questions!$B:$AA,22,FALSE))=0,"",VLOOKUP($A126,Questions!$B:$AA,22,FALSE))</f>
        <v xml:space="preserve"> </v>
      </c>
      <c r="F126" s="31" t="str">
        <f>IF(LEN(VLOOKUP($A126,Questions!$B:$AA,23,FALSE))=0,"",VLOOKUP($A126,Questions!$B:$AA,23,FALSE))</f>
        <v xml:space="preserve"> </v>
      </c>
      <c r="G126" s="31" t="str">
        <f>IF(LEN(VLOOKUP($A126,Questions!$B:$AA,24,FALSE))=0,"",VLOOKUP($A126,Questions!$B:$AA,24,FALSE))</f>
        <v xml:space="preserve"> </v>
      </c>
      <c r="H126" s="30" t="str">
        <f>IF(LEN(VLOOKUP($A126,Questions!$B:$AA,25,FALSE))=0,"",VLOOKUP($A126,Questions!$B:$AA,25,FALSE))</f>
        <v xml:space="preserve"> </v>
      </c>
      <c r="I126" s="30" t="str">
        <f>IF(LEN(VLOOKUP($A126,Questions!$B:$AA,26,FALSE))=0,"",VLOOKUP($A126,Questions!$B:$AA,26,FALSE))</f>
        <v xml:space="preserve"> </v>
      </c>
      <c r="J126" s="30" t="str">
        <f>IF(LEN(VLOOKUP($A126,Questions!$B:$AB,27,FALSE))=0,"",VLOOKUP($A126,Questions!$B:$AB,27,FALSE))</f>
        <v xml:space="preserve"> </v>
      </c>
    </row>
    <row r="127" spans="1:11" ht="64.349999999999994" customHeight="1" x14ac:dyDescent="0.2">
      <c r="A127" s="11" t="s">
        <v>151</v>
      </c>
      <c r="B127" s="25" t="str">
        <f>VLOOKUP(A127,'HECVAT - Full | Vendor Response'!A$27:B$284,2,FALSE)</f>
        <v>Does the system support client customizations from one release to another?</v>
      </c>
      <c r="C127" s="30" t="str">
        <f>IF(LEN(VLOOKUP($A127,Questions!$B:$AA,20,FALSE))=0,"",VLOOKUP($A127,Questions!$B:$AA,20,FALSE))</f>
        <v xml:space="preserve"> </v>
      </c>
      <c r="D127" s="32" t="str">
        <f>IF(LEN(VLOOKUP($A127,Questions!$B:$AA,21,FALSE))=0,"",VLOOKUP($A127,Questions!$B:$AA,21,FALSE))</f>
        <v xml:space="preserve"> </v>
      </c>
      <c r="E127" s="31" t="str">
        <f>IF(LEN(VLOOKUP($A127,Questions!$B:$AA,22,FALSE))=0,"",VLOOKUP($A127,Questions!$B:$AA,22,FALSE))</f>
        <v xml:space="preserve"> </v>
      </c>
      <c r="F127" s="31" t="str">
        <f>IF(LEN(VLOOKUP($A127,Questions!$B:$AA,23,FALSE))=0,"",VLOOKUP($A127,Questions!$B:$AA,23,FALSE))</f>
        <v xml:space="preserve"> </v>
      </c>
      <c r="G127" s="31" t="str">
        <f>IF(LEN(VLOOKUP($A127,Questions!$B:$AA,24,FALSE))=0,"",VLOOKUP($A127,Questions!$B:$AA,24,FALSE))</f>
        <v xml:space="preserve"> </v>
      </c>
      <c r="H127" s="30" t="str">
        <f>IF(LEN(VLOOKUP($A127,Questions!$B:$AA,25,FALSE))=0,"",VLOOKUP($A127,Questions!$B:$AA,25,FALSE))</f>
        <v xml:space="preserve"> </v>
      </c>
      <c r="I127" s="31" t="str">
        <f>IF(LEN(VLOOKUP($A127,Questions!$B:$AA,26,FALSE))=0,"",VLOOKUP($A127,Questions!$B:$AA,26,FALSE))</f>
        <v xml:space="preserve"> </v>
      </c>
      <c r="J127" s="31" t="str">
        <f>IF(LEN(VLOOKUP($A127,Questions!$B:$AB,27,FALSE))=0,"",VLOOKUP($A127,Questions!$B:$AB,27,FALSE))</f>
        <v xml:space="preserve"> </v>
      </c>
    </row>
    <row r="128" spans="1:11" ht="64.349999999999994" customHeight="1" x14ac:dyDescent="0.2">
      <c r="A128" s="11" t="s">
        <v>152</v>
      </c>
      <c r="B128" s="25" t="str">
        <f>VLOOKUP(A128,'HECVAT - Full | Vendor Response'!A$27:B$284,2,FALSE)</f>
        <v>Do you have a release schedule for product updates?</v>
      </c>
      <c r="C128" s="30" t="str">
        <f>IF(LEN(VLOOKUP($A128,Questions!$B:$AA,20,FALSE))=0,"",VLOOKUP($A128,Questions!$B:$AA,20,FALSE))</f>
        <v xml:space="preserve"> </v>
      </c>
      <c r="D128" s="32" t="str">
        <f>IF(LEN(VLOOKUP($A128,Questions!$B:$AA,21,FALSE))=0,"",VLOOKUP($A128,Questions!$B:$AA,21,FALSE))</f>
        <v xml:space="preserve"> </v>
      </c>
      <c r="E128" s="31" t="str">
        <f>IF(LEN(VLOOKUP($A128,Questions!$B:$AA,22,FALSE))=0,"",VLOOKUP($A128,Questions!$B:$AA,22,FALSE))</f>
        <v xml:space="preserve"> </v>
      </c>
      <c r="F128" s="31" t="str">
        <f>IF(LEN(VLOOKUP($A128,Questions!$B:$AA,23,FALSE))=0,"",VLOOKUP($A128,Questions!$B:$AA,23,FALSE))</f>
        <v xml:space="preserve"> </v>
      </c>
      <c r="G128" s="31" t="str">
        <f>IF(LEN(VLOOKUP($A128,Questions!$B:$AA,24,FALSE))=0,"",VLOOKUP($A128,Questions!$B:$AA,24,FALSE))</f>
        <v xml:space="preserve"> </v>
      </c>
      <c r="H128" s="30" t="str">
        <f>IF(LEN(VLOOKUP($A128,Questions!$B:$AA,25,FALSE))=0,"",VLOOKUP($A128,Questions!$B:$AA,25,FALSE))</f>
        <v xml:space="preserve"> </v>
      </c>
      <c r="I128" s="31" t="str">
        <f>IF(LEN(VLOOKUP($A128,Questions!$B:$AA,26,FALSE))=0,"",VLOOKUP($A128,Questions!$B:$AA,26,FALSE))</f>
        <v xml:space="preserve"> </v>
      </c>
      <c r="J128" s="31" t="str">
        <f>IF(LEN(VLOOKUP($A128,Questions!$B:$AB,27,FALSE))=0,"",VLOOKUP($A128,Questions!$B:$AB,27,FALSE))</f>
        <v xml:space="preserve"> </v>
      </c>
    </row>
    <row r="129" spans="1:259" ht="64.349999999999994" customHeight="1" x14ac:dyDescent="0.2">
      <c r="A129" s="11" t="s">
        <v>153</v>
      </c>
      <c r="B129" s="25" t="str">
        <f>VLOOKUP(A129,'HECVAT - Full | Vendor Response'!A$27:B$284,2,FALSE)</f>
        <v>Do you have a technology roadmap, for at least the next two years, for enhancements and bug fixes for the product/service being assessed?</v>
      </c>
      <c r="C129" s="30" t="str">
        <f>IF(LEN(VLOOKUP($A129,Questions!$B:$AA,20,FALSE))=0,"",VLOOKUP($A129,Questions!$B:$AA,20,FALSE))</f>
        <v xml:space="preserve"> </v>
      </c>
      <c r="D129" s="32" t="str">
        <f>IF(LEN(VLOOKUP($A129,Questions!$B:$AA,21,FALSE))=0,"",VLOOKUP($A129,Questions!$B:$AA,21,FALSE))</f>
        <v xml:space="preserve"> </v>
      </c>
      <c r="E129" s="30" t="str">
        <f>IF(LEN(VLOOKUP($A129,Questions!$B:$AA,22,FALSE))=0,"",VLOOKUP($A129,Questions!$B:$AA,22,FALSE))</f>
        <v xml:space="preserve"> </v>
      </c>
      <c r="F129" s="30" t="str">
        <f>IF(LEN(VLOOKUP($A129,Questions!$B:$AA,23,FALSE))=0,"",VLOOKUP($A129,Questions!$B:$AA,23,FALSE))</f>
        <v xml:space="preserve"> </v>
      </c>
      <c r="G129" s="30" t="str">
        <f>IF(LEN(VLOOKUP($A129,Questions!$B:$AA,24,FALSE))=0,"",VLOOKUP($A129,Questions!$B:$AA,24,FALSE))</f>
        <v xml:space="preserve"> </v>
      </c>
      <c r="H129" s="30" t="str">
        <f>IF(LEN(VLOOKUP($A129,Questions!$B:$AA,25,FALSE))=0,"",VLOOKUP($A129,Questions!$B:$AA,25,FALSE))</f>
        <v xml:space="preserve"> </v>
      </c>
      <c r="I129" s="30" t="str">
        <f>IF(LEN(VLOOKUP($A129,Questions!$B:$AA,26,FALSE))=0,"",VLOOKUP($A129,Questions!$B:$AA,26,FALSE))</f>
        <v xml:space="preserve"> </v>
      </c>
      <c r="J129" s="30" t="str">
        <f>IF(LEN(VLOOKUP($A129,Questions!$B:$AB,27,FALSE))=0,"",VLOOKUP($A129,Questions!$B:$AB,27,FALSE))</f>
        <v xml:space="preserve"> </v>
      </c>
    </row>
    <row r="130" spans="1:259" ht="64.349999999999994" customHeight="1" x14ac:dyDescent="0.2">
      <c r="A130" s="11" t="s">
        <v>154</v>
      </c>
      <c r="B130" s="25" t="str">
        <f>VLOOKUP(A130,'HECVAT - Full | Vendor Response'!A$27:B$284,2,FALSE)</f>
        <v>Is institutional involvement (i.e., technically or organizationally) required during product updates?</v>
      </c>
      <c r="C130" s="30" t="str">
        <f>IF(LEN(VLOOKUP($A130,Questions!$B:$AA,20,FALSE))=0,"",VLOOKUP($A130,Questions!$B:$AA,20,FALSE))</f>
        <v xml:space="preserve"> </v>
      </c>
      <c r="D130" s="32" t="str">
        <f>IF(LEN(VLOOKUP($A130,Questions!$B:$AA,21,FALSE))=0,"",VLOOKUP($A130,Questions!$B:$AA,21,FALSE))</f>
        <v xml:space="preserve"> </v>
      </c>
      <c r="E130" s="31" t="str">
        <f>IF(LEN(VLOOKUP($A130,Questions!$B:$AA,22,FALSE))=0,"",VLOOKUP($A130,Questions!$B:$AA,22,FALSE))</f>
        <v xml:space="preserve"> </v>
      </c>
      <c r="F130" s="31" t="str">
        <f>IF(LEN(VLOOKUP($A130,Questions!$B:$AA,23,FALSE))=0,"",VLOOKUP($A130,Questions!$B:$AA,23,FALSE))</f>
        <v xml:space="preserve"> </v>
      </c>
      <c r="G130" s="30" t="str">
        <f>IF(LEN(VLOOKUP($A130,Questions!$B:$AA,24,FALSE))=0,"",VLOOKUP($A130,Questions!$B:$AA,24,FALSE))</f>
        <v xml:space="preserve"> </v>
      </c>
      <c r="H130" s="30" t="str">
        <f>IF(LEN(VLOOKUP($A130,Questions!$B:$AA,25,FALSE))=0,"",VLOOKUP($A130,Questions!$B:$AA,25,FALSE))</f>
        <v xml:space="preserve"> </v>
      </c>
      <c r="I130" s="31" t="str">
        <f>IF(LEN(VLOOKUP($A130,Questions!$B:$AA,26,FALSE))=0,"",VLOOKUP($A130,Questions!$B:$AA,26,FALSE))</f>
        <v xml:space="preserve"> </v>
      </c>
      <c r="J130" s="31" t="str">
        <f>IF(LEN(VLOOKUP($A130,Questions!$B:$AB,27,FALSE))=0,"",VLOOKUP($A130,Questions!$B:$AB,27,FALSE))</f>
        <v xml:space="preserve"> </v>
      </c>
    </row>
    <row r="131" spans="1:259" ht="64.349999999999994" customHeight="1" x14ac:dyDescent="0.2">
      <c r="A131" s="11" t="s">
        <v>155</v>
      </c>
      <c r="B131" s="25" t="str">
        <f>VLOOKUP(A131,'HECVAT - Full | Vendor Response'!A$27:B$284,2,FALSE)</f>
        <v>Do you have policy and procedure, currently implemented, managing how critical patches are applied to all systems and applications?</v>
      </c>
      <c r="C131" s="30" t="str">
        <f>IF(LEN(VLOOKUP($A131,Questions!$B:$AA,20,FALSE))=0,"",VLOOKUP($A131,Questions!$B:$AA,20,FALSE))</f>
        <v xml:space="preserve"> </v>
      </c>
      <c r="D131" s="32" t="str">
        <f>IF(LEN(VLOOKUP($A131,Questions!$B:$AA,21,FALSE))=0,"",VLOOKUP($A131,Questions!$B:$AA,21,FALSE))</f>
        <v xml:space="preserve"> </v>
      </c>
      <c r="E131" s="31" t="str">
        <f>IF(LEN(VLOOKUP($A131,Questions!$B:$AA,22,FALSE))=0,"",VLOOKUP($A131,Questions!$B:$AA,22,FALSE))</f>
        <v xml:space="preserve"> </v>
      </c>
      <c r="F131" s="31" t="str">
        <f>IF(LEN(VLOOKUP($A131,Questions!$B:$AA,23,FALSE))=0,"",VLOOKUP($A131,Questions!$B:$AA,23,FALSE))</f>
        <v xml:space="preserve"> </v>
      </c>
      <c r="G131" s="31" t="str">
        <f>IF(LEN(VLOOKUP($A131,Questions!$B:$AA,24,FALSE))=0,"",VLOOKUP($A131,Questions!$B:$AA,24,FALSE))</f>
        <v xml:space="preserve"> </v>
      </c>
      <c r="H131" s="30" t="str">
        <f>IF(LEN(VLOOKUP($A131,Questions!$B:$AA,25,FALSE))=0,"",VLOOKUP($A131,Questions!$B:$AA,25,FALSE))</f>
        <v xml:space="preserve"> </v>
      </c>
      <c r="I131" s="31" t="str">
        <f>IF(LEN(VLOOKUP($A131,Questions!$B:$AA,26,FALSE))=0,"",VLOOKUP($A131,Questions!$B:$AA,26,FALSE))</f>
        <v xml:space="preserve"> </v>
      </c>
      <c r="J131" s="31" t="str">
        <f>IF(LEN(VLOOKUP($A131,Questions!$B:$AB,27,FALSE))=0,"",VLOOKUP($A131,Questions!$B:$AB,27,FALSE))</f>
        <v xml:space="preserve"> </v>
      </c>
    </row>
    <row r="132" spans="1:259" ht="64.349999999999994" customHeight="1" x14ac:dyDescent="0.2">
      <c r="A132" s="11" t="s">
        <v>156</v>
      </c>
      <c r="B132" s="25" t="str">
        <f>VLOOKUP(A132,'HECVAT - Full | Vendor Response'!A$27:B$284,2,FALSE)</f>
        <v>Do you have policy and procedure, currently implemented, guiding how security risks are mitigated until patches can be applied?</v>
      </c>
      <c r="C132" s="31" t="str">
        <f>IF(LEN(VLOOKUP($A132,Questions!$B:$AA,20,FALSE))=0,"",VLOOKUP($A132,Questions!$B:$AA,20,FALSE))</f>
        <v xml:space="preserve"> </v>
      </c>
      <c r="D132" s="32" t="str">
        <f>IF(LEN(VLOOKUP($A132,Questions!$B:$AA,21,FALSE))=0,"",VLOOKUP($A132,Questions!$B:$AA,21,FALSE))</f>
        <v xml:space="preserve"> </v>
      </c>
      <c r="E132" s="31" t="str">
        <f>IF(LEN(VLOOKUP($A132,Questions!$B:$AA,22,FALSE))=0,"",VLOOKUP($A132,Questions!$B:$AA,22,FALSE))</f>
        <v xml:space="preserve"> </v>
      </c>
      <c r="F132" s="31" t="str">
        <f>IF(LEN(VLOOKUP($A132,Questions!$B:$AA,23,FALSE))=0,"",VLOOKUP($A132,Questions!$B:$AA,23,FALSE))</f>
        <v xml:space="preserve"> </v>
      </c>
      <c r="G132" s="31" t="str">
        <f>IF(LEN(VLOOKUP($A132,Questions!$B:$AA,24,FALSE))=0,"",VLOOKUP($A132,Questions!$B:$AA,24,FALSE))</f>
        <v xml:space="preserve"> </v>
      </c>
      <c r="H132" s="30" t="str">
        <f>IF(LEN(VLOOKUP($A132,Questions!$B:$AA,25,FALSE))=0,"",VLOOKUP($A132,Questions!$B:$AA,25,FALSE))</f>
        <v xml:space="preserve"> </v>
      </c>
      <c r="I132" s="31" t="str">
        <f>IF(LEN(VLOOKUP($A132,Questions!$B:$AA,26,FALSE))=0,"",VLOOKUP($A132,Questions!$B:$AA,26,FALSE))</f>
        <v xml:space="preserve"> </v>
      </c>
      <c r="J132" s="31" t="str">
        <f>IF(LEN(VLOOKUP($A132,Questions!$B:$AB,27,FALSE))=0,"",VLOOKUP($A132,Questions!$B:$AB,27,FALSE))</f>
        <v xml:space="preserve"> </v>
      </c>
    </row>
    <row r="133" spans="1:259" ht="64.349999999999994" customHeight="1" x14ac:dyDescent="0.2">
      <c r="A133" s="11" t="s">
        <v>157</v>
      </c>
      <c r="B133" s="25" t="str">
        <f>VLOOKUP(A133,'HECVAT - Full | Vendor Response'!A$27:B$284,2,FALSE)</f>
        <v>Are upgrades or system changes installed during off-peak hours or in a manner that does not impact the customer?</v>
      </c>
      <c r="C133" s="30" t="str">
        <f>IF(LEN(VLOOKUP($A133,Questions!$B:$AA,20,FALSE))=0,"",VLOOKUP($A133,Questions!$B:$AA,20,FALSE))</f>
        <v xml:space="preserve"> </v>
      </c>
      <c r="D133" s="32" t="str">
        <f>IF(LEN(VLOOKUP($A133,Questions!$B:$AA,21,FALSE))=0,"",VLOOKUP($A133,Questions!$B:$AA,21,FALSE))</f>
        <v xml:space="preserve"> </v>
      </c>
      <c r="E133" s="30" t="str">
        <f>IF(LEN(VLOOKUP($A133,Questions!$B:$AA,22,FALSE))=0,"",VLOOKUP($A133,Questions!$B:$AA,22,FALSE))</f>
        <v xml:space="preserve"> </v>
      </c>
      <c r="F133" s="31" t="str">
        <f>IF(LEN(VLOOKUP($A133,Questions!$B:$AA,23,FALSE))=0,"",VLOOKUP($A133,Questions!$B:$AA,23,FALSE))</f>
        <v xml:space="preserve"> </v>
      </c>
      <c r="G133" s="31" t="str">
        <f>IF(LEN(VLOOKUP($A133,Questions!$B:$AA,24,FALSE))=0,"",VLOOKUP($A133,Questions!$B:$AA,24,FALSE))</f>
        <v xml:space="preserve"> </v>
      </c>
      <c r="H133" s="30" t="str">
        <f>IF(LEN(VLOOKUP($A133,Questions!$B:$AA,25,FALSE))=0,"",VLOOKUP($A133,Questions!$B:$AA,25,FALSE))</f>
        <v xml:space="preserve"> </v>
      </c>
      <c r="I133" s="30" t="str">
        <f>IF(LEN(VLOOKUP($A133,Questions!$B:$AA,26,FALSE))=0,"",VLOOKUP($A133,Questions!$B:$AA,26,FALSE))</f>
        <v xml:space="preserve"> </v>
      </c>
      <c r="J133" s="30" t="str">
        <f>IF(LEN(VLOOKUP($A133,Questions!$B:$AB,27,FALSE))=0,"",VLOOKUP($A133,Questions!$B:$AB,27,FALSE))</f>
        <v xml:space="preserve"> </v>
      </c>
    </row>
    <row r="134" spans="1:259" ht="64.349999999999994" customHeight="1" x14ac:dyDescent="0.2">
      <c r="A134" s="11" t="s">
        <v>158</v>
      </c>
      <c r="B134" s="25" t="str">
        <f>VLOOKUP(A134,'HECVAT - Full | Vendor Response'!A$27:B$284,2,FALSE)</f>
        <v>Do procedures exist to provide that emergency changes are documented and authorized (including after-the-fact approval)?</v>
      </c>
      <c r="C134" s="30" t="str">
        <f>IF(LEN(VLOOKUP($A134,Questions!$B:$AA,20,FALSE))=0,"",VLOOKUP($A134,Questions!$B:$AA,20,FALSE))</f>
        <v xml:space="preserve"> </v>
      </c>
      <c r="D134" s="30" t="str">
        <f>IF(LEN(VLOOKUP($A134,Questions!$B:$AA,21,FALSE))=0,"",VLOOKUP($A134,Questions!$B:$AA,21,FALSE))</f>
        <v xml:space="preserve"> </v>
      </c>
      <c r="E134" s="30" t="str">
        <f>IF(LEN(VLOOKUP($A134,Questions!$B:$AA,22,FALSE))=0,"",VLOOKUP($A134,Questions!$B:$AA,22,FALSE))</f>
        <v xml:space="preserve"> </v>
      </c>
      <c r="F134" s="31" t="str">
        <f>IF(LEN(VLOOKUP($A134,Questions!$B:$AA,23,FALSE))=0,"",VLOOKUP($A134,Questions!$B:$AA,23,FALSE))</f>
        <v xml:space="preserve"> </v>
      </c>
      <c r="G134" s="31" t="str">
        <f>IF(LEN(VLOOKUP($A134,Questions!$B:$AA,24,FALSE))=0,"",VLOOKUP($A134,Questions!$B:$AA,24,FALSE))</f>
        <v xml:space="preserve"> </v>
      </c>
      <c r="H134" s="30" t="str">
        <f>IF(LEN(VLOOKUP($A134,Questions!$B:$AA,25,FALSE))=0,"",VLOOKUP($A134,Questions!$B:$AA,25,FALSE))</f>
        <v xml:space="preserve"> </v>
      </c>
      <c r="I134" s="30" t="str">
        <f>IF(LEN(VLOOKUP($A134,Questions!$B:$AA,26,FALSE))=0,"",VLOOKUP($A134,Questions!$B:$AA,26,FALSE))</f>
        <v xml:space="preserve"> </v>
      </c>
      <c r="J134" s="30" t="str">
        <f>IF(LEN(VLOOKUP($A134,Questions!$B:$AB,27,FALSE))=0,"",VLOOKUP($A134,Questions!$B:$AB,27,FALSE))</f>
        <v xml:space="preserve"> </v>
      </c>
    </row>
    <row r="135" spans="1:259" ht="48" customHeight="1" x14ac:dyDescent="0.2">
      <c r="A135" s="11" t="s">
        <v>159</v>
      </c>
      <c r="B135" s="25" t="str">
        <f>VLOOKUP(A135,'HECVAT - Full | Vendor Response'!A$27:B$284,2,FALSE)</f>
        <v>Do you have an implemented system configuration management process? (e.g.,secure "gold" images, etc.)</v>
      </c>
      <c r="C135" s="30" t="str">
        <f>IF(LEN(VLOOKUP($A135,Questions!$B:$AA,20,FALSE))=0,"",VLOOKUP($A135,Questions!$B:$AA,20,FALSE))</f>
        <v xml:space="preserve"> </v>
      </c>
      <c r="D135" s="130" t="str">
        <f>IF(LEN(VLOOKUP($A135,Questions!$B:$AA,21,FALSE))=0,"",VLOOKUP($A135,Questions!$B:$AA,21,FALSE))</f>
        <v xml:space="preserve"> </v>
      </c>
      <c r="E135" s="31" t="str">
        <f>IF(LEN(VLOOKUP($A135,Questions!$B:$AA,22,FALSE))=0,"",VLOOKUP($A135,Questions!$B:$AA,22,FALSE))</f>
        <v xml:space="preserve"> </v>
      </c>
      <c r="F135" s="31" t="str">
        <f>IF(LEN(VLOOKUP($A135,Questions!$B:$AA,23,FALSE))=0,"",VLOOKUP($A135,Questions!$B:$AA,23,FALSE))</f>
        <v xml:space="preserve"> </v>
      </c>
      <c r="G135" s="31" t="str">
        <f>IF(LEN(VLOOKUP($A135,Questions!$B:$AA,24,FALSE))=0,"",VLOOKUP($A135,Questions!$B:$AA,24,FALSE))</f>
        <v xml:space="preserve"> </v>
      </c>
      <c r="H135" s="30" t="str">
        <f>IF(LEN(VLOOKUP($A135,Questions!$B:$AA,25,FALSE))=0,"",VLOOKUP($A135,Questions!$B:$AA,25,FALSE))</f>
        <v xml:space="preserve"> </v>
      </c>
      <c r="I135" s="30" t="str">
        <f>IF(LEN(VLOOKUP($A135,Questions!$B:$AA,26,FALSE))=0,"",VLOOKUP($A135,Questions!$B:$AA,26,FALSE))</f>
        <v xml:space="preserve"> </v>
      </c>
      <c r="J135" s="30" t="str">
        <f>IF(LEN(VLOOKUP($A135,Questions!$B:$AB,27,FALSE))=0,"",VLOOKUP($A135,Questions!$B:$AB,27,FALSE))</f>
        <v xml:space="preserve"> </v>
      </c>
    </row>
    <row r="136" spans="1:259" ht="78.75" customHeight="1" x14ac:dyDescent="0.2">
      <c r="A136" s="11" t="s">
        <v>160</v>
      </c>
      <c r="B136" s="25" t="str">
        <f>VLOOKUP(A136,'HECVAT - Full | Vendor Response'!A$27:B$284,2,FALSE)</f>
        <v>Do you have a systems management and configuration strategy that encompasses servers, appliances, cloud services, applications, and mobile devices (company and employee owned)?</v>
      </c>
      <c r="C136" s="30" t="str">
        <f>IF(LEN(VLOOKUP($A136,Questions!$B:$AA,20,FALSE))=0,"",VLOOKUP($A136,Questions!$B:$AA,20,FALSE))</f>
        <v xml:space="preserve"> </v>
      </c>
      <c r="D136" s="130" t="str">
        <f>IF(LEN(VLOOKUP($A136,Questions!$B:$AA,21,FALSE))=0,"",VLOOKUP($A136,Questions!$B:$AA,21,FALSE))</f>
        <v xml:space="preserve"> </v>
      </c>
      <c r="E136" s="30" t="str">
        <f>IF(LEN(VLOOKUP($A136,Questions!$B:$AA,22,FALSE))=0,"",VLOOKUP($A136,Questions!$B:$AA,22,FALSE))</f>
        <v xml:space="preserve"> </v>
      </c>
      <c r="F136" s="30" t="str">
        <f>IF(LEN(VLOOKUP($A136,Questions!$B:$AA,23,FALSE))=0,"",VLOOKUP($A136,Questions!$B:$AA,23,FALSE))</f>
        <v xml:space="preserve"> </v>
      </c>
      <c r="G136" s="31" t="str">
        <f>IF(LEN(VLOOKUP($A136,Questions!$B:$AA,24,FALSE))=0,"",VLOOKUP($A136,Questions!$B:$AA,24,FALSE))</f>
        <v xml:space="preserve"> </v>
      </c>
      <c r="H136" s="30" t="str">
        <f>IF(LEN(VLOOKUP($A136,Questions!$B:$AA,25,FALSE))=0,"",VLOOKUP($A136,Questions!$B:$AA,25,FALSE))</f>
        <v xml:space="preserve"> </v>
      </c>
      <c r="I136" s="30" t="str">
        <f>IF(LEN(VLOOKUP($A136,Questions!$B:$AA,26,FALSE))=0,"",VLOOKUP($A136,Questions!$B:$AA,26,FALSE))</f>
        <v xml:space="preserve"> </v>
      </c>
      <c r="J136" s="30" t="str">
        <f>IF(LEN(VLOOKUP($A136,Questions!$B:$AB,27,FALSE))=0,"",VLOOKUP($A136,Questions!$B:$AB,27,FALSE))</f>
        <v xml:space="preserve"> </v>
      </c>
      <c r="K136" s="273" t="s">
        <v>3242</v>
      </c>
    </row>
    <row r="137" spans="1:259" ht="36" customHeight="1" x14ac:dyDescent="0.2">
      <c r="A137" s="331" t="str">
        <f>IF($C$31="","Data",IF($C$31="Yes","Data - Optional based on QUALIFIER response.","Data"))</f>
        <v>Data</v>
      </c>
      <c r="B137" s="331"/>
      <c r="C137" s="20" t="str">
        <f>C$23</f>
        <v>CIS Critical Security Controls v6.1</v>
      </c>
      <c r="D137" s="20" t="str">
        <f t="shared" ref="D137:J137" si="9">D$23</f>
        <v>HIPAA</v>
      </c>
      <c r="E137" s="20" t="str">
        <f t="shared" si="9"/>
        <v>ISO 27002:27013</v>
      </c>
      <c r="F137" s="20" t="str">
        <f t="shared" si="9"/>
        <v>NIST Cybersecurity Framework</v>
      </c>
      <c r="G137" s="20" t="str">
        <f t="shared" si="9"/>
        <v>NIST SP 800-171r2</v>
      </c>
      <c r="H137" s="20" t="str">
        <f t="shared" si="9"/>
        <v>NIST SP 800-53r4</v>
      </c>
      <c r="I137" s="20" t="str">
        <f t="shared" si="9"/>
        <v>PCI DSS</v>
      </c>
      <c r="J137" s="20" t="str">
        <f t="shared" si="9"/>
        <v>Trusted CI</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x14ac:dyDescent="0.2">
      <c r="A138" s="11" t="s">
        <v>162</v>
      </c>
      <c r="B138" s="25" t="str">
        <f>VLOOKUP(A138,'HECVAT - Full | Vendor Response'!A$27:B$284,2,FALSE)</f>
        <v>Does the environment provide for dedicated single-tenant capabilities? If not, describe how your product or environment separates data from different customers (e.g., logically, physically, single tenancy, multi-tenancy).</v>
      </c>
      <c r="C138" s="30" t="str">
        <f>IF(LEN(VLOOKUP($A138,Questions!$B:$AA,20,FALSE))=0,"",VLOOKUP($A138,Questions!$B:$AA,20,FALSE))</f>
        <v xml:space="preserve"> </v>
      </c>
      <c r="D138" s="31" t="str">
        <f>IF(LEN(VLOOKUP($A138,Questions!$B:$AA,21,FALSE))=0,"",VLOOKUP($A138,Questions!$B:$AA,21,FALSE))</f>
        <v xml:space="preserve"> </v>
      </c>
      <c r="E138" s="31" t="str">
        <f>IF(LEN(VLOOKUP($A138,Questions!$B:$AA,22,FALSE))=0,"",VLOOKUP($A138,Questions!$B:$AA,22,FALSE))</f>
        <v xml:space="preserve"> </v>
      </c>
      <c r="F138" s="30" t="str">
        <f>IF(LEN(VLOOKUP($A138,Questions!$B:$AA,23,FALSE))=0,"",VLOOKUP($A138,Questions!$B:$AA,23,FALSE))</f>
        <v xml:space="preserve"> </v>
      </c>
      <c r="G138" s="30" t="str">
        <f>IF(LEN(VLOOKUP($A138,Questions!$B:$AA,24,FALSE))=0,"",VLOOKUP($A138,Questions!$B:$AA,24,FALSE))</f>
        <v xml:space="preserve"> </v>
      </c>
      <c r="H138" s="30" t="str">
        <f>IF(LEN(VLOOKUP($A138,Questions!$B:$AA,25,FALSE))=0,"",VLOOKUP($A138,Questions!$B:$AA,25,FALSE))</f>
        <v xml:space="preserve"> </v>
      </c>
      <c r="I138" s="30" t="str">
        <f>IF(LEN(VLOOKUP($A138,Questions!$B:$AA,26,FALSE))=0,"",VLOOKUP($A138,Questions!$B:$AA,26,FALSE))</f>
        <v xml:space="preserve"> </v>
      </c>
      <c r="J138" s="30"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x14ac:dyDescent="0.2">
      <c r="A139" s="11" t="s">
        <v>163</v>
      </c>
      <c r="B139" s="25" t="str">
        <f>VLOOKUP(A139,'HECVAT - Full | Vendor Response'!A$27:B$284,2,FALSE)</f>
        <v>Will the institution's data be stored on any devices (database servers, file servers, SAN, NAS, etc.) configured with non-RFC 1918/4193 (i.e., publicly routable) IP addresses?</v>
      </c>
      <c r="C139" s="30" t="str">
        <f>IF(LEN(VLOOKUP($A139,Questions!$B:$AA,20,FALSE))=0,"",VLOOKUP($A139,Questions!$B:$AA,20,FALSE))</f>
        <v xml:space="preserve"> </v>
      </c>
      <c r="D139" s="31" t="str">
        <f>IF(LEN(VLOOKUP($A139,Questions!$B:$AA,21,FALSE))=0,"",VLOOKUP($A139,Questions!$B:$AA,21,FALSE))</f>
        <v xml:space="preserve"> </v>
      </c>
      <c r="E139" s="31" t="str">
        <f>IF(LEN(VLOOKUP($A139,Questions!$B:$AA,22,FALSE))=0,"",VLOOKUP($A139,Questions!$B:$AA,22,FALSE))</f>
        <v xml:space="preserve"> </v>
      </c>
      <c r="F139" s="30" t="str">
        <f>IF(LEN(VLOOKUP($A139,Questions!$B:$AA,23,FALSE))=0,"",VLOOKUP($A139,Questions!$B:$AA,23,FALSE))</f>
        <v xml:space="preserve"> </v>
      </c>
      <c r="G139" s="30" t="str">
        <f>IF(LEN(VLOOKUP($A139,Questions!$B:$AA,24,FALSE))=0,"",VLOOKUP($A139,Questions!$B:$AA,24,FALSE))</f>
        <v xml:space="preserve"> </v>
      </c>
      <c r="H139" s="30" t="str">
        <f>IF(LEN(VLOOKUP($A139,Questions!$B:$AA,25,FALSE))=0,"",VLOOKUP($A139,Questions!$B:$AA,25,FALSE))</f>
        <v xml:space="preserve"> </v>
      </c>
      <c r="I139" s="30" t="str">
        <f>IF(LEN(VLOOKUP($A139,Questions!$B:$AA,26,FALSE))=0,"",VLOOKUP($A139,Questions!$B:$AA,26,FALSE))</f>
        <v xml:space="preserve"> </v>
      </c>
      <c r="J139" s="30"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2">
      <c r="A140" s="11" t="s">
        <v>164</v>
      </c>
      <c r="B140" s="25" t="str">
        <f>VLOOKUP(A140,'HECVAT - Full | Vendor Response'!A$27:B$284,2,FALSE)</f>
        <v>Is sensitive data encrypted, using secure protocols/algorithms, in transport? (e.g., system-to-client)</v>
      </c>
      <c r="C140" s="30" t="str">
        <f>IF(LEN(VLOOKUP($A140,Questions!$B:$AA,20,FALSE))=0,"",VLOOKUP($A140,Questions!$B:$AA,20,FALSE))</f>
        <v xml:space="preserve"> </v>
      </c>
      <c r="D140" s="31" t="str">
        <f>IF(LEN(VLOOKUP($A140,Questions!$B:$AA,21,FALSE))=0,"",VLOOKUP($A140,Questions!$B:$AA,21,FALSE))</f>
        <v xml:space="preserve"> </v>
      </c>
      <c r="E140" s="30" t="str">
        <f>IF(LEN(VLOOKUP($A140,Questions!$B:$AA,22,FALSE))=0,"",VLOOKUP($A140,Questions!$B:$AA,22,FALSE))</f>
        <v xml:space="preserve"> </v>
      </c>
      <c r="F140" s="30" t="str">
        <f>IF(LEN(VLOOKUP($A140,Questions!$B:$AA,23,FALSE))=0,"",VLOOKUP($A140,Questions!$B:$AA,23,FALSE))</f>
        <v xml:space="preserve"> </v>
      </c>
      <c r="G140" s="31" t="str">
        <f>IF(LEN(VLOOKUP($A140,Questions!$B:$AA,24,FALSE))=0,"",VLOOKUP($A140,Questions!$B:$AA,24,FALSE))</f>
        <v xml:space="preserve"> </v>
      </c>
      <c r="H140" s="31" t="str">
        <f>IF(LEN(VLOOKUP($A140,Questions!$B:$AA,25,FALSE))=0,"",VLOOKUP($A140,Questions!$B:$AA,25,FALSE))</f>
        <v xml:space="preserve"> </v>
      </c>
      <c r="I140" s="30" t="str">
        <f>IF(LEN(VLOOKUP($A140,Questions!$B:$AA,26,FALSE))=0,"",VLOOKUP($A140,Questions!$B:$AA,26,FALSE))</f>
        <v xml:space="preserve"> </v>
      </c>
      <c r="J140" s="30"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x14ac:dyDescent="0.2">
      <c r="A141" s="11" t="s">
        <v>165</v>
      </c>
      <c r="B141" s="25" t="str">
        <f>VLOOKUP(A141,'HECVAT - Full | Vendor Response'!A$27:B$284,2,FALSE)</f>
        <v>Is sensitive data encrypted, using secure protocols/algorithms, in storage? (e.g., disk encryption, at-rest, files, and within a running database)</v>
      </c>
      <c r="C141" s="30" t="str">
        <f>IF(LEN(VLOOKUP($A141,Questions!$B:$AA,20,FALSE))=0,"",VLOOKUP($A141,Questions!$B:$AA,20,FALSE))</f>
        <v xml:space="preserve"> </v>
      </c>
      <c r="D141" s="31" t="str">
        <f>IF(LEN(VLOOKUP($A141,Questions!$B:$AA,21,FALSE))=0,"",VLOOKUP($A141,Questions!$B:$AA,21,FALSE))</f>
        <v xml:space="preserve"> </v>
      </c>
      <c r="E141" s="30" t="str">
        <f>IF(LEN(VLOOKUP($A141,Questions!$B:$AA,22,FALSE))=0,"",VLOOKUP($A141,Questions!$B:$AA,22,FALSE))</f>
        <v xml:space="preserve"> </v>
      </c>
      <c r="F141" s="30" t="str">
        <f>IF(LEN(VLOOKUP($A141,Questions!$B:$AA,23,FALSE))=0,"",VLOOKUP($A141,Questions!$B:$AA,23,FALSE))</f>
        <v xml:space="preserve"> </v>
      </c>
      <c r="G141" s="30" t="str">
        <f>IF(LEN(VLOOKUP($A141,Questions!$B:$AA,24,FALSE))=0,"",VLOOKUP($A141,Questions!$B:$AA,24,FALSE))</f>
        <v xml:space="preserve"> </v>
      </c>
      <c r="H141" s="30" t="str">
        <f>IF(LEN(VLOOKUP($A141,Questions!$B:$AA,25,FALSE))=0,"",VLOOKUP($A141,Questions!$B:$AA,25,FALSE))</f>
        <v xml:space="preserve"> </v>
      </c>
      <c r="I141" s="30" t="str">
        <f>IF(LEN(VLOOKUP($A141,Questions!$B:$AA,26,FALSE))=0,"",VLOOKUP($A141,Questions!$B:$AA,26,FALSE))</f>
        <v xml:space="preserve"> </v>
      </c>
      <c r="J141" s="30"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48" customHeight="1" x14ac:dyDescent="0.2">
      <c r="A142" s="11" t="s">
        <v>166</v>
      </c>
      <c r="B142" s="25" t="str">
        <f>VLOOKUP(A142,'HECVAT - Full | Vendor Response'!A$27:B$284,2,FALSE)</f>
        <v>Do all cryptographic modules in use in your product conform to the Federal Information Processing Standards (FIPS PUB 140-3)?</v>
      </c>
      <c r="C142" s="30" t="str">
        <f>IF(LEN(VLOOKUP($A142,Questions!$B:$AA,20,FALSE))=0,"",VLOOKUP($A142,Questions!$B:$AA,20,FALSE))</f>
        <v xml:space="preserve"> </v>
      </c>
      <c r="D142" s="31" t="str">
        <f>IF(LEN(VLOOKUP($A142,Questions!$B:$AA,21,FALSE))=0,"",VLOOKUP($A142,Questions!$B:$AA,21,FALSE))</f>
        <v xml:space="preserve"> </v>
      </c>
      <c r="E142" s="30" t="str">
        <f>IF(LEN(VLOOKUP($A142,Questions!$B:$AA,22,FALSE))=0,"",VLOOKUP($A142,Questions!$B:$AA,22,FALSE))</f>
        <v xml:space="preserve"> </v>
      </c>
      <c r="F142" s="31" t="str">
        <f>IF(LEN(VLOOKUP($A142,Questions!$B:$AA,23,FALSE))=0,"",VLOOKUP($A142,Questions!$B:$AA,23,FALSE))</f>
        <v xml:space="preserve"> </v>
      </c>
      <c r="G142" s="30" t="str">
        <f>IF(LEN(VLOOKUP($A142,Questions!$B:$AA,24,FALSE))=0,"",VLOOKUP($A142,Questions!$B:$AA,24,FALSE))</f>
        <v xml:space="preserve"> </v>
      </c>
      <c r="H142" s="31" t="str">
        <f>IF(LEN(VLOOKUP($A142,Questions!$B:$AA,25,FALSE))=0,"",VLOOKUP($A142,Questions!$B:$AA,25,FALSE))</f>
        <v xml:space="preserve"> </v>
      </c>
      <c r="I142" s="30" t="str">
        <f>IF(LEN(VLOOKUP($A142,Questions!$B:$AA,26,FALSE))=0,"",VLOOKUP($A142,Questions!$B:$AA,26,FALSE))</f>
        <v xml:space="preserve"> </v>
      </c>
      <c r="J142" s="30"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5.099999999999994" customHeight="1" x14ac:dyDescent="0.2">
      <c r="A143" s="11" t="s">
        <v>167</v>
      </c>
      <c r="B143" s="25" t="str">
        <f>VLOOKUP(A143,'HECVAT - Full | Vendor Response'!A$27:B$284,2,FALSE)</f>
        <v>At the completion of this contract, will data be returned to the institution and deleted from all your systems and archives?</v>
      </c>
      <c r="C143" s="30" t="str">
        <f>IF(LEN(VLOOKUP($A143,Questions!$B:$AA,20,FALSE))=0,"",VLOOKUP($A143,Questions!$B:$AA,20,FALSE))</f>
        <v xml:space="preserve"> </v>
      </c>
      <c r="D143" s="31" t="str">
        <f>IF(LEN(VLOOKUP($A143,Questions!$B:$AA,21,FALSE))=0,"",VLOOKUP($A143,Questions!$B:$AA,21,FALSE))</f>
        <v xml:space="preserve"> </v>
      </c>
      <c r="E143" s="30" t="str">
        <f>IF(LEN(VLOOKUP($A143,Questions!$B:$AA,22,FALSE))=0,"",VLOOKUP($A143,Questions!$B:$AA,22,FALSE))</f>
        <v xml:space="preserve"> </v>
      </c>
      <c r="F143" s="30" t="str">
        <f>IF(LEN(VLOOKUP($A143,Questions!$B:$AA,23,FALSE))=0,"",VLOOKUP($A143,Questions!$B:$AA,23,FALSE))</f>
        <v xml:space="preserve"> </v>
      </c>
      <c r="G143" s="31" t="str">
        <f>IF(LEN(VLOOKUP($A143,Questions!$B:$AA,24,FALSE))=0,"",VLOOKUP($A143,Questions!$B:$AA,24,FALSE))</f>
        <v xml:space="preserve"> </v>
      </c>
      <c r="H143" s="30" t="str">
        <f>IF(LEN(VLOOKUP($A143,Questions!$B:$AA,25,FALSE))=0,"",VLOOKUP($A143,Questions!$B:$AA,25,FALSE))</f>
        <v xml:space="preserve"> </v>
      </c>
      <c r="I143" s="30" t="str">
        <f>IF(LEN(VLOOKUP($A143,Questions!$B:$AA,26,FALSE))=0,"",VLOOKUP($A143,Questions!$B:$AA,26,FALSE))</f>
        <v xml:space="preserve"> </v>
      </c>
      <c r="J143" s="30"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60" customHeight="1" x14ac:dyDescent="0.2">
      <c r="A144" s="11" t="s">
        <v>168</v>
      </c>
      <c r="B144" s="25" t="str">
        <f>VLOOKUP(A144,'HECVAT - Full | Vendor Response'!A$27:B$284,2,FALSE)</f>
        <v>Will the institution's data be available within the system for a period of time at the completion of this contract?</v>
      </c>
      <c r="C144" s="30" t="str">
        <f>IF(LEN(VLOOKUP($A144,Questions!$B:$AA,20,FALSE))=0,"",VLOOKUP($A144,Questions!$B:$AA,20,FALSE))</f>
        <v xml:space="preserve"> </v>
      </c>
      <c r="D144" s="31" t="str">
        <f>IF(LEN(VLOOKUP($A144,Questions!$B:$AA,21,FALSE))=0,"",VLOOKUP($A144,Questions!$B:$AA,21,FALSE))</f>
        <v xml:space="preserve"> </v>
      </c>
      <c r="E144" s="31" t="str">
        <f>IF(LEN(VLOOKUP($A144,Questions!$B:$AA,22,FALSE))=0,"",VLOOKUP($A144,Questions!$B:$AA,22,FALSE))</f>
        <v xml:space="preserve"> </v>
      </c>
      <c r="F144" s="31" t="str">
        <f>IF(LEN(VLOOKUP($A144,Questions!$B:$AA,23,FALSE))=0,"",VLOOKUP($A144,Questions!$B:$AA,23,FALSE))</f>
        <v xml:space="preserve"> </v>
      </c>
      <c r="G144" s="30" t="str">
        <f>IF(LEN(VLOOKUP($A144,Questions!$B:$AA,24,FALSE))=0,"",VLOOKUP($A144,Questions!$B:$AA,24,FALSE))</f>
        <v xml:space="preserve"> </v>
      </c>
      <c r="H144" s="30" t="str">
        <f>IF(LEN(VLOOKUP($A144,Questions!$B:$AA,25,FALSE))=0,"",VLOOKUP($A144,Questions!$B:$AA,25,FALSE))</f>
        <v xml:space="preserve"> </v>
      </c>
      <c r="I144" s="30" t="str">
        <f>IF(LEN(VLOOKUP($A144,Questions!$B:$AA,26,FALSE))=0,"",VLOOKUP($A144,Questions!$B:$AA,26,FALSE))</f>
        <v xml:space="preserve"> </v>
      </c>
      <c r="J144" s="30"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36" customHeight="1" x14ac:dyDescent="0.2">
      <c r="A145" s="11" t="s">
        <v>169</v>
      </c>
      <c r="B145" s="25" t="str">
        <f>VLOOKUP(A145,'HECVAT - Full | Vendor Response'!A$27:B$284,2,FALSE)</f>
        <v>Can the institution extract a full or partial backup of data?</v>
      </c>
      <c r="C145" s="30" t="str">
        <f>IF(LEN(VLOOKUP($A145,Questions!$B:$AA,20,FALSE))=0,"",VLOOKUP($A145,Questions!$B:$AA,20,FALSE))</f>
        <v xml:space="preserve"> </v>
      </c>
      <c r="D145" s="31" t="str">
        <f>IF(LEN(VLOOKUP($A145,Questions!$B:$AA,21,FALSE))=0,"",VLOOKUP($A145,Questions!$B:$AA,21,FALSE))</f>
        <v xml:space="preserve"> </v>
      </c>
      <c r="E145" s="30" t="str">
        <f>IF(LEN(VLOOKUP($A145,Questions!$B:$AA,22,FALSE))=0,"",VLOOKUP($A145,Questions!$B:$AA,22,FALSE))</f>
        <v xml:space="preserve"> </v>
      </c>
      <c r="F145" s="31" t="str">
        <f>IF(LEN(VLOOKUP($A145,Questions!$B:$AA,23,FALSE))=0,"",VLOOKUP($A145,Questions!$B:$AA,23,FALSE))</f>
        <v xml:space="preserve"> </v>
      </c>
      <c r="G145" s="30" t="str">
        <f>IF(LEN(VLOOKUP($A145,Questions!$B:$AA,24,FALSE))=0,"",VLOOKUP($A145,Questions!$B:$AA,24,FALSE))</f>
        <v xml:space="preserve"> </v>
      </c>
      <c r="H145" s="30" t="str">
        <f>IF(LEN(VLOOKUP($A145,Questions!$B:$AA,25,FALSE))=0,"",VLOOKUP($A145,Questions!$B:$AA,25,FALSE))</f>
        <v xml:space="preserve"> </v>
      </c>
      <c r="I145" s="30" t="str">
        <f>IF(LEN(VLOOKUP($A145,Questions!$B:$AA,26,FALSE))=0,"",VLOOKUP($A145,Questions!$B:$AA,26,FALSE))</f>
        <v xml:space="preserve"> </v>
      </c>
      <c r="J145" s="30"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48" customHeight="1" x14ac:dyDescent="0.2">
      <c r="A146" s="11" t="s">
        <v>170</v>
      </c>
      <c r="B146" s="25" t="str">
        <f>VLOOKUP(A146,'HECVAT - Full | Vendor Response'!A$27:B$284,2,FALSE)</f>
        <v>Are ownership rights to all data, inputs, outputs, and metadata retained by the institution?</v>
      </c>
      <c r="C146" s="30" t="str">
        <f>IF(LEN(VLOOKUP($A146,Questions!$B:$AA,20,FALSE))=0,"",VLOOKUP($A146,Questions!$B:$AA,20,FALSE))</f>
        <v xml:space="preserve"> </v>
      </c>
      <c r="D146" s="31" t="str">
        <f>IF(LEN(VLOOKUP($A146,Questions!$B:$AA,21,FALSE))=0,"",VLOOKUP($A146,Questions!$B:$AA,21,FALSE))</f>
        <v xml:space="preserve"> </v>
      </c>
      <c r="E146" s="30" t="str">
        <f>IF(LEN(VLOOKUP($A146,Questions!$B:$AA,22,FALSE))=0,"",VLOOKUP($A146,Questions!$B:$AA,22,FALSE))</f>
        <v xml:space="preserve"> </v>
      </c>
      <c r="F146" s="31" t="str">
        <f>IF(LEN(VLOOKUP($A146,Questions!$B:$AA,23,FALSE))=0,"",VLOOKUP($A146,Questions!$B:$AA,23,FALSE))</f>
        <v xml:space="preserve"> </v>
      </c>
      <c r="G146" s="31" t="str">
        <f>IF(LEN(VLOOKUP($A146,Questions!$B:$AA,24,FALSE))=0,"",VLOOKUP($A146,Questions!$B:$AA,24,FALSE))</f>
        <v xml:space="preserve"> </v>
      </c>
      <c r="H146" s="31" t="str">
        <f>IF(LEN(VLOOKUP($A146,Questions!$B:$AA,25,FALSE))=0,"",VLOOKUP($A146,Questions!$B:$AA,25,FALSE))</f>
        <v xml:space="preserve"> </v>
      </c>
      <c r="I146" s="30" t="str">
        <f>IF(LEN(VLOOKUP($A146,Questions!$B:$AA,26,FALSE))=0,"",VLOOKUP($A146,Questions!$B:$AA,26,FALSE))</f>
        <v xml:space="preserve"> </v>
      </c>
      <c r="J146" s="30"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36" customHeight="1" x14ac:dyDescent="0.2">
      <c r="A147" s="11" t="s">
        <v>171</v>
      </c>
      <c r="B147" s="25" t="str">
        <f>VLOOKUP(A147,'HECVAT - Full | Vendor Response'!A$27:B$284,2,FALSE)</f>
        <v>Are these rights retained even through a provider acquisition or bankruptcy event?</v>
      </c>
      <c r="C147" s="31" t="str">
        <f>IF(LEN(VLOOKUP($A147,Questions!$B:$AA,20,FALSE))=0,"",VLOOKUP($A147,Questions!$B:$AA,20,FALSE))</f>
        <v xml:space="preserve"> </v>
      </c>
      <c r="D147" s="31" t="str">
        <f>IF(LEN(VLOOKUP($A147,Questions!$B:$AA,21,FALSE))=0,"",VLOOKUP($A147,Questions!$B:$AA,21,FALSE))</f>
        <v xml:space="preserve"> </v>
      </c>
      <c r="E147" s="30" t="str">
        <f>IF(LEN(VLOOKUP($A147,Questions!$B:$AA,22,FALSE))=0,"",VLOOKUP($A147,Questions!$B:$AA,22,FALSE))</f>
        <v xml:space="preserve"> </v>
      </c>
      <c r="F147" s="31" t="str">
        <f>IF(LEN(VLOOKUP($A147,Questions!$B:$AA,23,FALSE))=0,"",VLOOKUP($A147,Questions!$B:$AA,23,FALSE))</f>
        <v xml:space="preserve"> </v>
      </c>
      <c r="G147" s="31" t="str">
        <f>IF(LEN(VLOOKUP($A147,Questions!$B:$AA,24,FALSE))=0,"",VLOOKUP($A147,Questions!$B:$AA,24,FALSE))</f>
        <v xml:space="preserve"> </v>
      </c>
      <c r="H147" s="31" t="str">
        <f>IF(LEN(VLOOKUP($A147,Questions!$B:$AA,25,FALSE))=0,"",VLOOKUP($A147,Questions!$B:$AA,25,FALSE))</f>
        <v xml:space="preserve"> </v>
      </c>
      <c r="I147" s="30" t="str">
        <f>IF(LEN(VLOOKUP($A147,Questions!$B:$AA,26,FALSE))=0,"",VLOOKUP($A147,Questions!$B:$AA,26,FALSE))</f>
        <v xml:space="preserve"> </v>
      </c>
      <c r="J147" s="30"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48" customHeight="1" x14ac:dyDescent="0.2">
      <c r="A148" s="11" t="s">
        <v>172</v>
      </c>
      <c r="B148" s="25" t="str">
        <f>VLOOKUP(A148,'HECVAT - Full | Vendor Response'!A$27:B$284,2,FALSE)</f>
        <v>In the event of imminent bankruptcy, closing of business, or retirement of service, will you provide 90 days for customers to get their data out of the system and migrate applications?</v>
      </c>
      <c r="C148" s="30" t="str">
        <f>IF(LEN(VLOOKUP($A148,Questions!$B:$AA,20,FALSE))=0,"",VLOOKUP($A148,Questions!$B:$AA,20,FALSE))</f>
        <v xml:space="preserve"> </v>
      </c>
      <c r="D148" s="31" t="str">
        <f>IF(LEN(VLOOKUP($A148,Questions!$B:$AA,21,FALSE))=0,"",VLOOKUP($A148,Questions!$B:$AA,21,FALSE))</f>
        <v xml:space="preserve"> </v>
      </c>
      <c r="E148" s="30" t="str">
        <f>IF(LEN(VLOOKUP($A148,Questions!$B:$AA,22,FALSE))=0,"",VLOOKUP($A148,Questions!$B:$AA,22,FALSE))</f>
        <v xml:space="preserve"> </v>
      </c>
      <c r="F148" s="31" t="str">
        <f>IF(LEN(VLOOKUP($A148,Questions!$B:$AA,23,FALSE))=0,"",VLOOKUP($A148,Questions!$B:$AA,23,FALSE))</f>
        <v xml:space="preserve"> </v>
      </c>
      <c r="G148" s="30" t="str">
        <f>IF(LEN(VLOOKUP($A148,Questions!$B:$AA,24,FALSE))=0,"",VLOOKUP($A148,Questions!$B:$AA,24,FALSE))</f>
        <v xml:space="preserve"> </v>
      </c>
      <c r="H148" s="31" t="str">
        <f>IF(LEN(VLOOKUP($A148,Questions!$B:$AA,25,FALSE))=0,"",VLOOKUP($A148,Questions!$B:$AA,25,FALSE))</f>
        <v xml:space="preserve"> </v>
      </c>
      <c r="I148" s="30" t="str">
        <f>IF(LEN(VLOOKUP($A148,Questions!$B:$AA,26,FALSE))=0,"",VLOOKUP($A148,Questions!$B:$AA,26,FALSE))</f>
        <v xml:space="preserve"> </v>
      </c>
      <c r="J148" s="30"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36" customHeight="1" x14ac:dyDescent="0.2">
      <c r="A149" s="11" t="s">
        <v>173</v>
      </c>
      <c r="B149" s="25" t="str">
        <f>VLOOKUP(A149,'HECVAT - Full | Vendor Response'!A$27:B$284,2,FALSE)</f>
        <v>Are involatile backup copies made according to predefined schedules and securely stored and protected?</v>
      </c>
      <c r="C149" s="30" t="str">
        <f>IF(LEN(VLOOKUP($A149,Questions!$B:$AA,20,FALSE))=0,"",VLOOKUP($A149,Questions!$B:$AA,20,FALSE))</f>
        <v xml:space="preserve"> </v>
      </c>
      <c r="D149" s="31" t="str">
        <f>IF(LEN(VLOOKUP($A149,Questions!$B:$AA,21,FALSE))=0,"",VLOOKUP($A149,Questions!$B:$AA,21,FALSE))</f>
        <v xml:space="preserve"> </v>
      </c>
      <c r="E149" s="30" t="str">
        <f>IF(LEN(VLOOKUP($A149,Questions!$B:$AA,22,FALSE))=0,"",VLOOKUP($A149,Questions!$B:$AA,22,FALSE))</f>
        <v xml:space="preserve"> </v>
      </c>
      <c r="F149" s="31" t="str">
        <f>IF(LEN(VLOOKUP($A149,Questions!$B:$AA,23,FALSE))=0,"",VLOOKUP($A149,Questions!$B:$AA,23,FALSE))</f>
        <v xml:space="preserve"> </v>
      </c>
      <c r="G149" s="30" t="str">
        <f>IF(LEN(VLOOKUP($A149,Questions!$B:$AA,24,FALSE))=0,"",VLOOKUP($A149,Questions!$B:$AA,24,FALSE))</f>
        <v xml:space="preserve"> </v>
      </c>
      <c r="H149" s="31" t="str">
        <f>IF(LEN(VLOOKUP($A149,Questions!$B:$AA,25,FALSE))=0,"",VLOOKUP($A149,Questions!$B:$AA,25,FALSE))</f>
        <v xml:space="preserve"> </v>
      </c>
      <c r="I149" s="30" t="str">
        <f>IF(LEN(VLOOKUP($A149,Questions!$B:$AA,26,FALSE))=0,"",VLOOKUP($A149,Questions!$B:$AA,26,FALSE))</f>
        <v xml:space="preserve"> </v>
      </c>
      <c r="J149" s="30"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54" customHeight="1" x14ac:dyDescent="0.2">
      <c r="A150" s="11" t="s">
        <v>174</v>
      </c>
      <c r="B150" s="25" t="str">
        <f>VLOOKUP(A150,'HECVAT - Full | Vendor Response'!A$27:B$284,2,FALSE)</f>
        <v>Do current backups include all operating system software, utilities, security software, application software, and data files necessary for recovery?</v>
      </c>
      <c r="C150" s="30" t="str">
        <f>IF(LEN(VLOOKUP($A150,Questions!$B:$AA,20,FALSE))=0,"",VLOOKUP($A150,Questions!$B:$AA,20,FALSE))</f>
        <v xml:space="preserve"> </v>
      </c>
      <c r="D150" s="31" t="str">
        <f>IF(LEN(VLOOKUP($A150,Questions!$B:$AA,21,FALSE))=0,"",VLOOKUP($A150,Questions!$B:$AA,21,FALSE))</f>
        <v xml:space="preserve"> </v>
      </c>
      <c r="E150" s="30" t="str">
        <f>IF(LEN(VLOOKUP($A150,Questions!$B:$AA,22,FALSE))=0,"",VLOOKUP($A150,Questions!$B:$AA,22,FALSE))</f>
        <v xml:space="preserve"> </v>
      </c>
      <c r="F150" s="31" t="str">
        <f>IF(LEN(VLOOKUP($A150,Questions!$B:$AA,23,FALSE))=0,"",VLOOKUP($A150,Questions!$B:$AA,23,FALSE))</f>
        <v xml:space="preserve"> </v>
      </c>
      <c r="G150" s="30" t="str">
        <f>IF(LEN(VLOOKUP($A150,Questions!$B:$AA,24,FALSE))=0,"",VLOOKUP($A150,Questions!$B:$AA,24,FALSE))</f>
        <v xml:space="preserve"> </v>
      </c>
      <c r="H150" s="31" t="str">
        <f>IF(LEN(VLOOKUP($A150,Questions!$B:$AA,25,FALSE))=0,"",VLOOKUP($A150,Questions!$B:$AA,25,FALSE))</f>
        <v xml:space="preserve"> </v>
      </c>
      <c r="I150" s="30" t="str">
        <f>IF(LEN(VLOOKUP($A150,Questions!$B:$AA,26,FALSE))=0,"",VLOOKUP($A150,Questions!$B:$AA,26,FALSE))</f>
        <v xml:space="preserve"> </v>
      </c>
      <c r="J150" s="30"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2">
      <c r="A151" s="11" t="s">
        <v>175</v>
      </c>
      <c r="B151" s="25" t="str">
        <f>VLOOKUP(A151,'HECVAT - Full | Vendor Response'!A$27:B$284,2,FALSE)</f>
        <v>Are you performing off-site backups? (i.e., digitally moved off site)</v>
      </c>
      <c r="C151" s="30" t="str">
        <f>IF(LEN(VLOOKUP($A151,Questions!$B:$AA,20,FALSE))=0,"",VLOOKUP($A151,Questions!$B:$AA,20,FALSE))</f>
        <v xml:space="preserve"> </v>
      </c>
      <c r="D151" s="31" t="str">
        <f>IF(LEN(VLOOKUP($A151,Questions!$B:$AA,21,FALSE))=0,"",VLOOKUP($A151,Questions!$B:$AA,21,FALSE))</f>
        <v xml:space="preserve"> </v>
      </c>
      <c r="E151" s="30" t="str">
        <f>IF(LEN(VLOOKUP($A151,Questions!$B:$AA,22,FALSE))=0,"",VLOOKUP($A151,Questions!$B:$AA,22,FALSE))</f>
        <v xml:space="preserve"> </v>
      </c>
      <c r="F151" s="30" t="str">
        <f>IF(LEN(VLOOKUP($A151,Questions!$B:$AA,23,FALSE))=0,"",VLOOKUP($A151,Questions!$B:$AA,23,FALSE))</f>
        <v xml:space="preserve"> </v>
      </c>
      <c r="G151" s="30" t="str">
        <f>IF(LEN(VLOOKUP($A151,Questions!$B:$AA,24,FALSE))=0,"",VLOOKUP($A151,Questions!$B:$AA,24,FALSE))</f>
        <v xml:space="preserve"> </v>
      </c>
      <c r="H151" s="30" t="str">
        <f>IF(LEN(VLOOKUP($A151,Questions!$B:$AA,25,FALSE))=0,"",VLOOKUP($A151,Questions!$B:$AA,25,FALSE))</f>
        <v xml:space="preserve"> </v>
      </c>
      <c r="I151" s="30" t="str">
        <f>IF(LEN(VLOOKUP($A151,Questions!$B:$AA,26,FALSE))=0,"",VLOOKUP($A151,Questions!$B:$AA,26,FALSE))</f>
        <v xml:space="preserve"> </v>
      </c>
      <c r="J151" s="30"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48" customHeight="1" x14ac:dyDescent="0.2">
      <c r="A152" s="11" t="s">
        <v>176</v>
      </c>
      <c r="B152" s="25" t="str">
        <f>VLOOKUP(A152,'HECVAT - Full | Vendor Response'!A$27:B$284,2,FALSE)</f>
        <v>Are physical backups taken off site? (i.e., physically moved off site)</v>
      </c>
      <c r="C152" s="30" t="str">
        <f>IF(LEN(VLOOKUP($A152,Questions!$B:$AA,20,FALSE))=0,"",VLOOKUP($A152,Questions!$B:$AA,20,FALSE))</f>
        <v xml:space="preserve"> </v>
      </c>
      <c r="D152" s="31" t="str">
        <f>IF(LEN(VLOOKUP($A152,Questions!$B:$AA,21,FALSE))=0,"",VLOOKUP($A152,Questions!$B:$AA,21,FALSE))</f>
        <v xml:space="preserve"> </v>
      </c>
      <c r="E152" s="30" t="str">
        <f>IF(LEN(VLOOKUP($A152,Questions!$B:$AA,22,FALSE))=0,"",VLOOKUP($A152,Questions!$B:$AA,22,FALSE))</f>
        <v xml:space="preserve"> </v>
      </c>
      <c r="F152" s="30" t="str">
        <f>IF(LEN(VLOOKUP($A152,Questions!$B:$AA,23,FALSE))=0,"",VLOOKUP($A152,Questions!$B:$AA,23,FALSE))</f>
        <v xml:space="preserve"> </v>
      </c>
      <c r="G152" s="30" t="str">
        <f>IF(LEN(VLOOKUP($A152,Questions!$B:$AA,24,FALSE))=0,"",VLOOKUP($A152,Questions!$B:$AA,24,FALSE))</f>
        <v xml:space="preserve"> </v>
      </c>
      <c r="H152" s="30" t="str">
        <f>IF(LEN(VLOOKUP($A152,Questions!$B:$AA,25,FALSE))=0,"",VLOOKUP($A152,Questions!$B:$AA,25,FALSE))</f>
        <v xml:space="preserve"> </v>
      </c>
      <c r="I152" s="30" t="str">
        <f>IF(LEN(VLOOKUP($A152,Questions!$B:$AA,26,FALSE))=0,"",VLOOKUP($A152,Questions!$B:$AA,26,FALSE))</f>
        <v xml:space="preserve"> </v>
      </c>
      <c r="J152" s="30"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2">
      <c r="A153" s="11" t="s">
        <v>177</v>
      </c>
      <c r="B153" s="25" t="str">
        <f>VLOOKUP(A153,'HECVAT - Full | Vendor Response'!A$27:B$284,2,FALSE)</f>
        <v>Do backups containing the institution's data ever leave the institution's data zone either physically or via network routing?</v>
      </c>
      <c r="C153" s="30" t="str">
        <f>IF(LEN(VLOOKUP($A153,Questions!$B:$AA,20,FALSE))=0,"",VLOOKUP($A153,Questions!$B:$AA,20,FALSE))</f>
        <v xml:space="preserve"> </v>
      </c>
      <c r="D153" s="31" t="str">
        <f>IF(LEN(VLOOKUP($A153,Questions!$B:$AA,21,FALSE))=0,"",VLOOKUP($A153,Questions!$B:$AA,21,FALSE))</f>
        <v xml:space="preserve"> </v>
      </c>
      <c r="E153" s="30" t="str">
        <f>IF(LEN(VLOOKUP($A153,Questions!$B:$AA,22,FALSE))=0,"",VLOOKUP($A153,Questions!$B:$AA,22,FALSE))</f>
        <v xml:space="preserve"> </v>
      </c>
      <c r="F153" s="30" t="str">
        <f>IF(LEN(VLOOKUP($A153,Questions!$B:$AA,23,FALSE))=0,"",VLOOKUP($A153,Questions!$B:$AA,23,FALSE))</f>
        <v xml:space="preserve"> </v>
      </c>
      <c r="G153" s="30" t="str">
        <f>IF(LEN(VLOOKUP($A153,Questions!$B:$AA,24,FALSE))=0,"",VLOOKUP($A153,Questions!$B:$AA,24,FALSE))</f>
        <v xml:space="preserve"> </v>
      </c>
      <c r="H153" s="30" t="str">
        <f>IF(LEN(VLOOKUP($A153,Questions!$B:$AA,25,FALSE))=0,"",VLOOKUP($A153,Questions!$B:$AA,25,FALSE))</f>
        <v xml:space="preserve"> </v>
      </c>
      <c r="I153" s="31" t="str">
        <f>IF(LEN(VLOOKUP($A153,Questions!$B:$AA,26,FALSE))=0,"",VLOOKUP($A153,Questions!$B:$AA,26,FALSE))</f>
        <v xml:space="preserve"> </v>
      </c>
      <c r="J153" s="31"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36" customHeight="1" x14ac:dyDescent="0.2">
      <c r="A154" s="11" t="s">
        <v>178</v>
      </c>
      <c r="B154" s="25" t="str">
        <f>VLOOKUP(A154,'HECVAT - Full | Vendor Response'!A$27:B$284,2,FALSE)</f>
        <v>Are data backups encrypted?</v>
      </c>
      <c r="C154" s="30" t="str">
        <f>IF(LEN(VLOOKUP($A154,Questions!$B:$AA,20,FALSE))=0,"",VLOOKUP($A154,Questions!$B:$AA,20,FALSE))</f>
        <v xml:space="preserve"> </v>
      </c>
      <c r="D154" s="31" t="str">
        <f>IF(LEN(VLOOKUP($A154,Questions!$B:$AA,21,FALSE))=0,"",VLOOKUP($A154,Questions!$B:$AA,21,FALSE))</f>
        <v xml:space="preserve"> </v>
      </c>
      <c r="E154" s="30" t="str">
        <f>IF(LEN(VLOOKUP($A154,Questions!$B:$AA,22,FALSE))=0,"",VLOOKUP($A154,Questions!$B:$AA,22,FALSE))</f>
        <v xml:space="preserve"> </v>
      </c>
      <c r="F154" s="30" t="str">
        <f>IF(LEN(VLOOKUP($A154,Questions!$B:$AA,23,FALSE))=0,"",VLOOKUP($A154,Questions!$B:$AA,23,FALSE))</f>
        <v xml:space="preserve"> </v>
      </c>
      <c r="G154" s="30" t="str">
        <f>IF(LEN(VLOOKUP($A154,Questions!$B:$AA,24,FALSE))=0,"",VLOOKUP($A154,Questions!$B:$AA,24,FALSE))</f>
        <v xml:space="preserve"> </v>
      </c>
      <c r="H154" s="30" t="str">
        <f>IF(LEN(VLOOKUP($A154,Questions!$B:$AA,25,FALSE))=0,"",VLOOKUP($A154,Questions!$B:$AA,25,FALSE))</f>
        <v xml:space="preserve"> </v>
      </c>
      <c r="I154" s="31" t="str">
        <f>IF(LEN(VLOOKUP($A154,Questions!$B:$AA,26,FALSE))=0,"",VLOOKUP($A154,Questions!$B:$AA,26,FALSE))</f>
        <v xml:space="preserve"> </v>
      </c>
      <c r="J154" s="31"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72" customHeight="1" x14ac:dyDescent="0.2">
      <c r="A155" s="11" t="s">
        <v>179</v>
      </c>
      <c r="B155" s="25" t="str">
        <f>VLOOKUP(A155,'HECVAT - Full | Vendor Response'!A$27:B$284,2,FALSE)</f>
        <v>Do you have a cryptographic key management process (generation, exchange, storage, safeguards, use, vetting, and replacement) that is documented and currently implemented, for all system components? (e.g., database, system, web, etc.)</v>
      </c>
      <c r="C155" s="30" t="str">
        <f>IF(LEN(VLOOKUP($A155,Questions!$B:$AA,20,FALSE))=0,"",VLOOKUP($A155,Questions!$B:$AA,20,FALSE))</f>
        <v xml:space="preserve"> </v>
      </c>
      <c r="D155" s="31" t="str">
        <f>IF(LEN(VLOOKUP($A155,Questions!$B:$AA,21,FALSE))=0,"",VLOOKUP($A155,Questions!$B:$AA,21,FALSE))</f>
        <v xml:space="preserve"> </v>
      </c>
      <c r="E155" s="30" t="str">
        <f>IF(LEN(VLOOKUP($A155,Questions!$B:$AA,22,FALSE))=0,"",VLOOKUP($A155,Questions!$B:$AA,22,FALSE))</f>
        <v xml:space="preserve"> </v>
      </c>
      <c r="F155" s="31" t="str">
        <f>IF(LEN(VLOOKUP($A155,Questions!$B:$AA,23,FALSE))=0,"",VLOOKUP($A155,Questions!$B:$AA,23,FALSE))</f>
        <v xml:space="preserve"> </v>
      </c>
      <c r="G155" s="30" t="str">
        <f>IF(LEN(VLOOKUP($A155,Questions!$B:$AA,24,FALSE))=0,"",VLOOKUP($A155,Questions!$B:$AA,24,FALSE))</f>
        <v xml:space="preserve"> </v>
      </c>
      <c r="H155" s="30" t="str">
        <f>IF(LEN(VLOOKUP($A155,Questions!$B:$AA,25,FALSE))=0,"",VLOOKUP($A155,Questions!$B:$AA,25,FALSE))</f>
        <v xml:space="preserve"> </v>
      </c>
      <c r="I155" s="31" t="str">
        <f>IF(LEN(VLOOKUP($A155,Questions!$B:$AA,26,FALSE))=0,"",VLOOKUP($A155,Questions!$B:$AA,26,FALSE))</f>
        <v xml:space="preserve"> </v>
      </c>
      <c r="J155" s="31"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48" customHeight="1" x14ac:dyDescent="0.2">
      <c r="A156" s="11" t="s">
        <v>180</v>
      </c>
      <c r="B156" s="25" t="str">
        <f>VLOOKUP(A156,'HECVAT - Full | Vendor Response'!A$27:B$284,2,FALSE)</f>
        <v>Do you have a media handling process that is documented and currently implemented that meets established business needs and regulatory requirements, including end-of-life, repurposing and data sanitization procedures?</v>
      </c>
      <c r="C156" s="30" t="str">
        <f>IF(LEN(VLOOKUP($A156,Questions!$B:$AA,20,FALSE))=0,"",VLOOKUP($A156,Questions!$B:$AA,20,FALSE))</f>
        <v xml:space="preserve"> </v>
      </c>
      <c r="D156" s="31" t="str">
        <f>IF(LEN(VLOOKUP($A156,Questions!$B:$AA,21,FALSE))=0,"",VLOOKUP($A156,Questions!$B:$AA,21,FALSE))</f>
        <v xml:space="preserve"> </v>
      </c>
      <c r="E156" s="30" t="str">
        <f>IF(LEN(VLOOKUP($A156,Questions!$B:$AA,22,FALSE))=0,"",VLOOKUP($A156,Questions!$B:$AA,22,FALSE))</f>
        <v xml:space="preserve"> </v>
      </c>
      <c r="F156" s="30" t="str">
        <f>IF(LEN(VLOOKUP($A156,Questions!$B:$AA,23,FALSE))=0,"",VLOOKUP($A156,Questions!$B:$AA,23,FALSE))</f>
        <v xml:space="preserve"> </v>
      </c>
      <c r="G156" s="30" t="str">
        <f>IF(LEN(VLOOKUP($A156,Questions!$B:$AA,24,FALSE))=0,"",VLOOKUP($A156,Questions!$B:$AA,24,FALSE))</f>
        <v xml:space="preserve"> </v>
      </c>
      <c r="H156" s="30" t="str">
        <f>IF(LEN(VLOOKUP($A156,Questions!$B:$AA,25,FALSE))=0,"",VLOOKUP($A156,Questions!$B:$AA,25,FALSE))</f>
        <v xml:space="preserve"> </v>
      </c>
      <c r="I156" s="31" t="str">
        <f>IF(LEN(VLOOKUP($A156,Questions!$B:$AA,26,FALSE))=0,"",VLOOKUP($A156,Questions!$B:$AA,26,FALSE))</f>
        <v xml:space="preserve"> </v>
      </c>
      <c r="J156" s="31"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36" customHeight="1" x14ac:dyDescent="0.2">
      <c r="A157" s="11" t="s">
        <v>181</v>
      </c>
      <c r="B157" s="25" t="str">
        <f>VLOOKUP(A157,'HECVAT - Full | Vendor Response'!A$27:B$284,2,FALSE)</f>
        <v>Does the process described in DATA-19 adhere to DoD 5220.22-M and/or NIST SP 800-88 standards?</v>
      </c>
      <c r="C157" s="30" t="str">
        <f>IF(LEN(VLOOKUP($A157,Questions!$B:$AA,20,FALSE))=0,"",VLOOKUP($A157,Questions!$B:$AA,20,FALSE))</f>
        <v xml:space="preserve"> </v>
      </c>
      <c r="D157" s="31" t="str">
        <f>IF(LEN(VLOOKUP($A157,Questions!$B:$AA,21,FALSE))=0,"",VLOOKUP($A157,Questions!$B:$AA,21,FALSE))</f>
        <v xml:space="preserve"> </v>
      </c>
      <c r="E157" s="30" t="str">
        <f>IF(LEN(VLOOKUP($A157,Questions!$B:$AA,22,FALSE))=0,"",VLOOKUP($A157,Questions!$B:$AA,22,FALSE))</f>
        <v xml:space="preserve"> </v>
      </c>
      <c r="F157" s="30" t="str">
        <f>IF(LEN(VLOOKUP($A157,Questions!$B:$AA,23,FALSE))=0,"",VLOOKUP($A157,Questions!$B:$AA,23,FALSE))</f>
        <v xml:space="preserve"> </v>
      </c>
      <c r="G157" s="30" t="str">
        <f>IF(LEN(VLOOKUP($A157,Questions!$B:$AA,24,FALSE))=0,"",VLOOKUP($A157,Questions!$B:$AA,24,FALSE))</f>
        <v xml:space="preserve"> </v>
      </c>
      <c r="H157" s="30" t="str">
        <f>IF(LEN(VLOOKUP($A157,Questions!$B:$AA,25,FALSE))=0,"",VLOOKUP($A157,Questions!$B:$AA,25,FALSE))</f>
        <v xml:space="preserve"> </v>
      </c>
      <c r="I157" s="30" t="str">
        <f>IF(LEN(VLOOKUP($A157,Questions!$B:$AA,26,FALSE))=0,"",VLOOKUP($A157,Questions!$B:$AA,26,FALSE))</f>
        <v xml:space="preserve"> </v>
      </c>
      <c r="J157" s="30"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x14ac:dyDescent="0.2">
      <c r="A158" s="11" t="s">
        <v>182</v>
      </c>
      <c r="B158" s="25" t="str">
        <f>VLOOKUP(A158,'HECVAT - Full | Vendor Response'!A$27:B$284,2,FALSE)</f>
        <v>Is media used for long-term retention of business data and archival purposes stored in a secure, environmentally protected area?</v>
      </c>
      <c r="C158" s="30" t="str">
        <f>IF(LEN(VLOOKUP($A158,Questions!$B:$AA,20,FALSE))=0,"",VLOOKUP($A158,Questions!$B:$AA,20,FALSE))</f>
        <v xml:space="preserve"> </v>
      </c>
      <c r="D158" s="31" t="str">
        <f>IF(LEN(VLOOKUP($A158,Questions!$B:$AA,21,FALSE))=0,"",VLOOKUP($A158,Questions!$B:$AA,21,FALSE))</f>
        <v xml:space="preserve"> </v>
      </c>
      <c r="E158" s="30" t="str">
        <f>IF(LEN(VLOOKUP($A158,Questions!$B:$AA,22,FALSE))=0,"",VLOOKUP($A158,Questions!$B:$AA,22,FALSE))</f>
        <v xml:space="preserve"> </v>
      </c>
      <c r="F158" s="30" t="str">
        <f>IF(LEN(VLOOKUP($A158,Questions!$B:$AA,23,FALSE))=0,"",VLOOKUP($A158,Questions!$B:$AA,23,FALSE))</f>
        <v xml:space="preserve"> </v>
      </c>
      <c r="G158" s="30" t="str">
        <f>IF(LEN(VLOOKUP($A158,Questions!$B:$AA,24,FALSE))=0,"",VLOOKUP($A158,Questions!$B:$AA,24,FALSE))</f>
        <v xml:space="preserve"> </v>
      </c>
      <c r="H158" s="30" t="str">
        <f>IF(LEN(VLOOKUP($A158,Questions!$B:$AA,25,FALSE))=0,"",VLOOKUP($A158,Questions!$B:$AA,25,FALSE))</f>
        <v xml:space="preserve"> </v>
      </c>
      <c r="I158" s="30" t="str">
        <f>IF(LEN(VLOOKUP($A158,Questions!$B:$AA,26,FALSE))=0,"",VLOOKUP($A158,Questions!$B:$AA,26,FALSE))</f>
        <v xml:space="preserve"> </v>
      </c>
      <c r="J158" s="30"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48" customHeight="1" x14ac:dyDescent="0.2">
      <c r="A159" s="11" t="s">
        <v>183</v>
      </c>
      <c r="B159" s="25" t="str">
        <f>VLOOKUP(A159,'HECVAT - Full | Vendor Response'!A$27:B$284,2,FALSE)</f>
        <v>Will you handle data in a FERPA-compliant manner?</v>
      </c>
      <c r="C159" s="30" t="str">
        <f>IF(LEN(VLOOKUP($A159,Questions!$B:$AA,20,FALSE))=0,"",VLOOKUP($A159,Questions!$B:$AA,20,FALSE))</f>
        <v xml:space="preserve"> </v>
      </c>
      <c r="D159" s="31" t="str">
        <f>IF(LEN(VLOOKUP($A159,Questions!$B:$AA,21,FALSE))=0,"",VLOOKUP($A159,Questions!$B:$AA,21,FALSE))</f>
        <v xml:space="preserve"> </v>
      </c>
      <c r="E159" s="30" t="str">
        <f>IF(LEN(VLOOKUP($A159,Questions!$B:$AA,22,FALSE))=0,"",VLOOKUP($A159,Questions!$B:$AA,22,FALSE))</f>
        <v xml:space="preserve"> </v>
      </c>
      <c r="F159" s="31" t="str">
        <f>IF(LEN(VLOOKUP($A159,Questions!$B:$AA,23,FALSE))=0,"",VLOOKUP($A159,Questions!$B:$AA,23,FALSE))</f>
        <v xml:space="preserve"> </v>
      </c>
      <c r="G159" s="30" t="str">
        <f>IF(LEN(VLOOKUP($A159,Questions!$B:$AA,24,FALSE))=0,"",VLOOKUP($A159,Questions!$B:$AA,24,FALSE))</f>
        <v xml:space="preserve"> </v>
      </c>
      <c r="H159" s="30" t="str">
        <f>IF(LEN(VLOOKUP($A159,Questions!$B:$AA,25,FALSE))=0,"",VLOOKUP($A159,Questions!$B:$AA,25,FALSE))</f>
        <v xml:space="preserve"> </v>
      </c>
      <c r="I159" s="30" t="str">
        <f>IF(LEN(VLOOKUP($A159,Questions!$B:$AA,26,FALSE))=0,"",VLOOKUP($A159,Questions!$B:$AA,26,FALSE))</f>
        <v xml:space="preserve"> </v>
      </c>
      <c r="J159" s="30"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73.349999999999994" customHeight="1" x14ac:dyDescent="0.2">
      <c r="A160" s="11" t="s">
        <v>184</v>
      </c>
      <c r="B160" s="25" t="str">
        <f>VLOOKUP(A160,'HECVAT - Full | Vendor Response'!A$27:B$284,2,FALSE)</f>
        <v>Does your staff (or third party) have access to institutional data (e.g., financial, PHI or other sensitive information) through any means?</v>
      </c>
      <c r="C160" s="30" t="str">
        <f>IF(LEN(VLOOKUP($A160,Questions!$B:$AA,20,FALSE))=0,"",VLOOKUP($A160,Questions!$B:$AA,20,FALSE))</f>
        <v xml:space="preserve"> </v>
      </c>
      <c r="D160" s="31" t="str">
        <f>IF(LEN(VLOOKUP($A160,Questions!$B:$AA,21,FALSE))=0,"",VLOOKUP($A160,Questions!$B:$AA,21,FALSE))</f>
        <v xml:space="preserve"> </v>
      </c>
      <c r="E160" s="30" t="str">
        <f>IF(LEN(VLOOKUP($A160,Questions!$B:$AA,22,FALSE))=0,"",VLOOKUP($A160,Questions!$B:$AA,22,FALSE))</f>
        <v xml:space="preserve"> </v>
      </c>
      <c r="F160" s="30" t="str">
        <f>IF(LEN(VLOOKUP($A160,Questions!$B:$AA,23,FALSE))=0,"",VLOOKUP($A160,Questions!$B:$AA,23,FALSE))</f>
        <v xml:space="preserve"> </v>
      </c>
      <c r="G160" s="30" t="str">
        <f>IF(LEN(VLOOKUP($A160,Questions!$B:$AA,24,FALSE))=0,"",VLOOKUP($A160,Questions!$B:$AA,24,FALSE))</f>
        <v xml:space="preserve"> </v>
      </c>
      <c r="H160" s="30" t="str">
        <f>IF(LEN(VLOOKUP($A160,Questions!$B:$AA,25,FALSE))=0,"",VLOOKUP($A160,Questions!$B:$AA,25,FALSE))</f>
        <v xml:space="preserve"> </v>
      </c>
      <c r="I160" s="30" t="str">
        <f>IF(LEN(VLOOKUP($A160,Questions!$B:$AA,26,FALSE))=0,"",VLOOKUP($A160,Questions!$B:$AA,26,FALSE))</f>
        <v xml:space="preserve"> </v>
      </c>
      <c r="J160" s="30"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x14ac:dyDescent="0.2">
      <c r="A161" s="11" t="s">
        <v>185</v>
      </c>
      <c r="B161" s="25" t="str">
        <f>VLOOKUP(A161,'HECVAT - Full | Vendor Response'!A$27:B$284,2,FALSE)</f>
        <v>Do you have a documented and currently implemented strategy for securing employee workstations when they work remotely (i.e., not in a trusted computing environment)?</v>
      </c>
      <c r="C161" s="30" t="str">
        <f>IF(LEN(VLOOKUP($A161,Questions!$B:$AA,20,FALSE))=0,"",VLOOKUP($A161,Questions!$B:$AA,20,FALSE))</f>
        <v xml:space="preserve"> </v>
      </c>
      <c r="D161" s="31" t="str">
        <f>IF(LEN(VLOOKUP($A161,Questions!$B:$AA,21,FALSE))=0,"",VLOOKUP($A161,Questions!$B:$AA,21,FALSE))</f>
        <v xml:space="preserve"> </v>
      </c>
      <c r="E161" s="30" t="str">
        <f>IF(LEN(VLOOKUP($A161,Questions!$B:$AA,22,FALSE))=0,"",VLOOKUP($A161,Questions!$B:$AA,22,FALSE))</f>
        <v xml:space="preserve"> </v>
      </c>
      <c r="F161" s="30" t="str">
        <f>IF(LEN(VLOOKUP($A161,Questions!$B:$AA,23,FALSE))=0,"",VLOOKUP($A161,Questions!$B:$AA,23,FALSE))</f>
        <v xml:space="preserve"> </v>
      </c>
      <c r="G161" s="30" t="str">
        <f>IF(LEN(VLOOKUP($A161,Questions!$B:$AA,24,FALSE))=0,"",VLOOKUP($A161,Questions!$B:$AA,24,FALSE))</f>
        <v xml:space="preserve"> </v>
      </c>
      <c r="H161" s="30" t="str">
        <f>IF(LEN(VLOOKUP($A161,Questions!$B:$AA,25,FALSE))=0,"",VLOOKUP($A161,Questions!$B:$AA,25,FALSE))</f>
        <v xml:space="preserve"> </v>
      </c>
      <c r="I161" s="31" t="str">
        <f>IF(LEN(VLOOKUP($A161,Questions!$B:$AA,26,FALSE))=0,"",VLOOKUP($A161,Questions!$B:$AA,26,FALSE))</f>
        <v xml:space="preserve"> </v>
      </c>
      <c r="J161" s="31" t="str">
        <f>IF(LEN(VLOOKUP($A161,Questions!$B:$AB,27,FALSE))=0,"",VLOOKUP($A161,Questions!$B:$AB,27,FALSE))</f>
        <v xml:space="preserve"> </v>
      </c>
      <c r="K161" s="273" t="s">
        <v>3242</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36" customHeight="1" x14ac:dyDescent="0.2">
      <c r="A162" s="331" t="str">
        <f>IF($C$31="","Datacenter",IF($C$31="Yes","Datacenter - Optional based on QUALIFIER response.","Datacenter"))</f>
        <v>Datacenter</v>
      </c>
      <c r="B162" s="331"/>
      <c r="C162" s="20" t="str">
        <f>C$23</f>
        <v>CIS Critical Security Controls v6.1</v>
      </c>
      <c r="D162" s="20" t="str">
        <f t="shared" ref="D162:J162" si="10">D$23</f>
        <v>HIPAA</v>
      </c>
      <c r="E162" s="20" t="str">
        <f t="shared" si="10"/>
        <v>ISO 27002:27013</v>
      </c>
      <c r="F162" s="20" t="str">
        <f t="shared" si="10"/>
        <v>NIST Cybersecurity Framework</v>
      </c>
      <c r="G162" s="20" t="str">
        <f t="shared" si="10"/>
        <v>NIST SP 800-171r2</v>
      </c>
      <c r="H162" s="20" t="str">
        <f t="shared" si="10"/>
        <v>NIST SP 800-53r4</v>
      </c>
      <c r="I162" s="20" t="str">
        <f t="shared" si="10"/>
        <v>PCI DSS</v>
      </c>
      <c r="J162" s="20" t="str">
        <f t="shared" si="10"/>
        <v>Trusted CI</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9.35" customHeight="1" x14ac:dyDescent="0.2">
      <c r="A163" s="11" t="s">
        <v>187</v>
      </c>
      <c r="B163" s="25" t="str">
        <f>VLOOKUP(A163,'HECVAT - Full | Vendor Response'!A$27:B$284,2,FALSE)</f>
        <v>Does the hosting provider have a SOC 2 Type 2 report available?</v>
      </c>
      <c r="C163" s="30" t="str">
        <f>IF(LEN(VLOOKUP($A163,Questions!$B:$AA,20,FALSE))=0,"",VLOOKUP($A163,Questions!$B:$AA,20,FALSE))</f>
        <v xml:space="preserve"> </v>
      </c>
      <c r="D163" s="32" t="str">
        <f>IF(LEN(VLOOKUP($A163,Questions!$B:$AA,21,FALSE))=0,"",VLOOKUP($A163,Questions!$B:$AA,21,FALSE))</f>
        <v xml:space="preserve"> </v>
      </c>
      <c r="E163" s="30" t="str">
        <f>IF(LEN(VLOOKUP($A163,Questions!$B:$AA,22,FALSE))=0,"",VLOOKUP($A163,Questions!$B:$AA,22,FALSE))</f>
        <v xml:space="preserve"> </v>
      </c>
      <c r="F163" s="30" t="str">
        <f>IF(LEN(VLOOKUP($A163,Questions!$B:$AA,23,FALSE))=0,"",VLOOKUP($A163,Questions!$B:$AA,23,FALSE))</f>
        <v xml:space="preserve"> </v>
      </c>
      <c r="G163" s="31" t="str">
        <f>IF(LEN(VLOOKUP($A163,Questions!$B:$AA,24,FALSE))=0,"",VLOOKUP($A163,Questions!$B:$AA,24,FALSE))</f>
        <v xml:space="preserve"> </v>
      </c>
      <c r="H163" s="32" t="str">
        <f>IF(LEN(VLOOKUP($A163,Questions!$B:$AA,25,FALSE))=0,"",VLOOKUP($A163,Questions!$B:$AA,25,FALSE))</f>
        <v xml:space="preserve"> </v>
      </c>
      <c r="I163" s="30" t="str">
        <f>IF(LEN(VLOOKUP($A163,Questions!$B:$AA,26,FALSE))=0,"",VLOOKUP($A163,Questions!$B:$AA,26,FALSE))</f>
        <v xml:space="preserve"> </v>
      </c>
      <c r="J163" s="30"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48" customHeight="1" x14ac:dyDescent="0.2">
      <c r="A164" s="11" t="s">
        <v>188</v>
      </c>
      <c r="B164" s="25" t="str">
        <f>VLOOKUP(A164,'HECVAT - Full | Vendor Response'!A$27:B$284,2,FALSE)</f>
        <v>Are you generally able to accommodate storing each institution's data within their geographic region?</v>
      </c>
      <c r="C164" s="30" t="str">
        <f>IF(LEN(VLOOKUP($A164,Questions!$B:$AA,20,FALSE))=0,"",VLOOKUP($A164,Questions!$B:$AA,20,FALSE))</f>
        <v xml:space="preserve"> </v>
      </c>
      <c r="D164" s="32" t="str">
        <f>IF(LEN(VLOOKUP($A164,Questions!$B:$AA,21,FALSE))=0,"",VLOOKUP($A164,Questions!$B:$AA,21,FALSE))</f>
        <v xml:space="preserve"> </v>
      </c>
      <c r="E164" s="30" t="str">
        <f>IF(LEN(VLOOKUP($A164,Questions!$B:$AA,22,FALSE))=0,"",VLOOKUP($A164,Questions!$B:$AA,22,FALSE))</f>
        <v xml:space="preserve"> </v>
      </c>
      <c r="F164" s="31" t="str">
        <f>IF(LEN(VLOOKUP($A164,Questions!$B:$AA,23,FALSE))=0,"",VLOOKUP($A164,Questions!$B:$AA,23,FALSE))</f>
        <v xml:space="preserve"> </v>
      </c>
      <c r="G164" s="31" t="str">
        <f>IF(LEN(VLOOKUP($A164,Questions!$B:$AA,24,FALSE))=0,"",VLOOKUP($A164,Questions!$B:$AA,24,FALSE))</f>
        <v xml:space="preserve"> </v>
      </c>
      <c r="H164" s="32" t="str">
        <f>IF(LEN(VLOOKUP($A164,Questions!$B:$AA,25,FALSE))=0,"",VLOOKUP($A164,Questions!$B:$AA,25,FALSE))</f>
        <v xml:space="preserve"> </v>
      </c>
      <c r="I164" s="32" t="str">
        <f>IF(LEN(VLOOKUP($A164,Questions!$B:$AA,26,FALSE))=0,"",VLOOKUP($A164,Questions!$B:$AA,26,FALSE))</f>
        <v xml:space="preserve"> </v>
      </c>
      <c r="J164" s="32"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36" customHeight="1" x14ac:dyDescent="0.2">
      <c r="A165" s="11" t="s">
        <v>189</v>
      </c>
      <c r="B165" s="25" t="str">
        <f>VLOOKUP(A165,'HECVAT - Full | Vendor Response'!A$27:B$284,2,FALSE)</f>
        <v>Are the data centers staffed 24 hours a day, seven days a week (i.e., 24 x 7 x 365)?</v>
      </c>
      <c r="C165" s="30" t="str">
        <f>IF(LEN(VLOOKUP($A165,Questions!$B:$AA,20,FALSE))=0,"",VLOOKUP($A165,Questions!$B:$AA,20,FALSE))</f>
        <v xml:space="preserve"> </v>
      </c>
      <c r="D165" s="32" t="str">
        <f>IF(LEN(VLOOKUP($A165,Questions!$B:$AA,21,FALSE))=0,"",VLOOKUP($A165,Questions!$B:$AA,21,FALSE))</f>
        <v xml:space="preserve"> </v>
      </c>
      <c r="E165" s="30" t="str">
        <f>IF(LEN(VLOOKUP($A165,Questions!$B:$AA,22,FALSE))=0,"",VLOOKUP($A165,Questions!$B:$AA,22,FALSE))</f>
        <v xml:space="preserve"> </v>
      </c>
      <c r="F165" s="31" t="str">
        <f>IF(LEN(VLOOKUP($A165,Questions!$B:$AA,23,FALSE))=0,"",VLOOKUP($A165,Questions!$B:$AA,23,FALSE))</f>
        <v xml:space="preserve"> </v>
      </c>
      <c r="G165" s="31" t="str">
        <f>IF(LEN(VLOOKUP($A165,Questions!$B:$AA,24,FALSE))=0,"",VLOOKUP($A165,Questions!$B:$AA,24,FALSE))</f>
        <v xml:space="preserve"> </v>
      </c>
      <c r="H165" s="32" t="str">
        <f>IF(LEN(VLOOKUP($A165,Questions!$B:$AA,25,FALSE))=0,"",VLOOKUP($A165,Questions!$B:$AA,25,FALSE))</f>
        <v xml:space="preserve"> </v>
      </c>
      <c r="I165" s="32" t="str">
        <f>IF(LEN(VLOOKUP($A165,Questions!$B:$AA,26,FALSE))=0,"",VLOOKUP($A165,Questions!$B:$AA,26,FALSE))</f>
        <v xml:space="preserve"> </v>
      </c>
      <c r="J165" s="32"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7.1" customHeight="1" x14ac:dyDescent="0.2">
      <c r="A166" s="11" t="s">
        <v>190</v>
      </c>
      <c r="B166" s="25" t="str">
        <f>VLOOKUP(A166,'HECVAT - Full | Vendor Response'!A$27:B$284,2,FALSE)</f>
        <v>Are your servers separated from other companies via a physical barrier, such as a cage or hardened walls?</v>
      </c>
      <c r="C166" s="30" t="str">
        <f>IF(LEN(VLOOKUP($A166,Questions!$B:$AA,20,FALSE))=0,"",VLOOKUP($A166,Questions!$B:$AA,20,FALSE))</f>
        <v xml:space="preserve"> </v>
      </c>
      <c r="D166" s="32" t="str">
        <f>IF(LEN(VLOOKUP($A166,Questions!$B:$AA,21,FALSE))=0,"",VLOOKUP($A166,Questions!$B:$AA,21,FALSE))</f>
        <v xml:space="preserve"> </v>
      </c>
      <c r="E166" s="31" t="str">
        <f>IF(LEN(VLOOKUP($A166,Questions!$B:$AA,22,FALSE))=0,"",VLOOKUP($A166,Questions!$B:$AA,22,FALSE))</f>
        <v xml:space="preserve"> </v>
      </c>
      <c r="F166" s="31" t="str">
        <f>IF(LEN(VLOOKUP($A166,Questions!$B:$AA,23,FALSE))=0,"",VLOOKUP($A166,Questions!$B:$AA,23,FALSE))</f>
        <v xml:space="preserve"> </v>
      </c>
      <c r="G166" s="31" t="str">
        <f>IF(LEN(VLOOKUP($A166,Questions!$B:$AA,24,FALSE))=0,"",VLOOKUP($A166,Questions!$B:$AA,24,FALSE))</f>
        <v xml:space="preserve"> </v>
      </c>
      <c r="H166" s="30" t="str">
        <f>IF(LEN(VLOOKUP($A166,Questions!$B:$AA,25,FALSE))=0,"",VLOOKUP($A166,Questions!$B:$AA,25,FALSE))</f>
        <v xml:space="preserve"> </v>
      </c>
      <c r="I166" s="30" t="str">
        <f>IF(LEN(VLOOKUP($A166,Questions!$B:$AA,26,FALSE))=0,"",VLOOKUP($A166,Questions!$B:$AA,26,FALSE))</f>
        <v xml:space="preserve"> </v>
      </c>
      <c r="J166" s="30"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7.1" customHeight="1" x14ac:dyDescent="0.2">
      <c r="A167" s="11" t="s">
        <v>191</v>
      </c>
      <c r="B167" s="25" t="str">
        <f>VLOOKUP(A167,'HECVAT - Full | Vendor Response'!A$27:B$284,2,FALSE)</f>
        <v>Does a physical barrier fully enclose the physical space, preventing unauthorized physical contact with any of your devices?</v>
      </c>
      <c r="C167" s="30" t="str">
        <f>IF(LEN(VLOOKUP($A167,Questions!$B:$AA,20,FALSE))=0,"",VLOOKUP($A167,Questions!$B:$AA,20,FALSE))</f>
        <v xml:space="preserve"> </v>
      </c>
      <c r="D167" s="32" t="str">
        <f>IF(LEN(VLOOKUP($A167,Questions!$B:$AA,21,FALSE))=0,"",VLOOKUP($A167,Questions!$B:$AA,21,FALSE))</f>
        <v xml:space="preserve"> </v>
      </c>
      <c r="E167" s="30" t="str">
        <f>IF(LEN(VLOOKUP($A167,Questions!$B:$AA,22,FALSE))=0,"",VLOOKUP($A167,Questions!$B:$AA,22,FALSE))</f>
        <v xml:space="preserve"> </v>
      </c>
      <c r="F167" s="30" t="str">
        <f>IF(LEN(VLOOKUP($A167,Questions!$B:$AA,23,FALSE))=0,"",VLOOKUP($A167,Questions!$B:$AA,23,FALSE))</f>
        <v xml:space="preserve"> </v>
      </c>
      <c r="G167" s="31" t="str">
        <f>IF(LEN(VLOOKUP($A167,Questions!$B:$AA,24,FALSE))=0,"",VLOOKUP($A167,Questions!$B:$AA,24,FALSE))</f>
        <v xml:space="preserve"> </v>
      </c>
      <c r="H167" s="32" t="str">
        <f>IF(LEN(VLOOKUP($A167,Questions!$B:$AA,25,FALSE))=0,"",VLOOKUP($A167,Questions!$B:$AA,25,FALSE))</f>
        <v xml:space="preserve"> </v>
      </c>
      <c r="I167" s="30" t="str">
        <f>IF(LEN(VLOOKUP($A167,Questions!$B:$AA,26,FALSE))=0,"",VLOOKUP($A167,Questions!$B:$AA,26,FALSE))</f>
        <v xml:space="preserve"> </v>
      </c>
      <c r="J167" s="30"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8" customHeight="1" x14ac:dyDescent="0.2">
      <c r="A168" s="11" t="s">
        <v>192</v>
      </c>
      <c r="B168" s="25" t="str">
        <f>VLOOKUP(A168,'HECVAT - Full | Vendor Response'!A$27:B$284,2,FALSE)</f>
        <v>Are your primary and secondary data centers geographically diverse?</v>
      </c>
      <c r="C168" s="30" t="str">
        <f>IF(LEN(VLOOKUP($A168,Questions!$B:$AA,20,FALSE))=0,"",VLOOKUP($A168,Questions!$B:$AA,20,FALSE))</f>
        <v xml:space="preserve"> </v>
      </c>
      <c r="D168" s="32" t="str">
        <f>IF(LEN(VLOOKUP($A168,Questions!$B:$AA,21,FALSE))=0,"",VLOOKUP($A168,Questions!$B:$AA,21,FALSE))</f>
        <v xml:space="preserve"> </v>
      </c>
      <c r="E168" s="30" t="str">
        <f>IF(LEN(VLOOKUP($A168,Questions!$B:$AA,22,FALSE))=0,"",VLOOKUP($A168,Questions!$B:$AA,22,FALSE))</f>
        <v xml:space="preserve"> </v>
      </c>
      <c r="F168" s="30" t="str">
        <f>IF(LEN(VLOOKUP($A168,Questions!$B:$AA,23,FALSE))=0,"",VLOOKUP($A168,Questions!$B:$AA,23,FALSE))</f>
        <v xml:space="preserve"> </v>
      </c>
      <c r="G168" s="30" t="str">
        <f>IF(LEN(VLOOKUP($A168,Questions!$B:$AA,24,FALSE))=0,"",VLOOKUP($A168,Questions!$B:$AA,24,FALSE))</f>
        <v xml:space="preserve"> </v>
      </c>
      <c r="H168" s="32" t="str">
        <f>IF(LEN(VLOOKUP($A168,Questions!$B:$AA,25,FALSE))=0,"",VLOOKUP($A168,Questions!$B:$AA,25,FALSE))</f>
        <v xml:space="preserve"> </v>
      </c>
      <c r="I168" s="30" t="str">
        <f>IF(LEN(VLOOKUP($A168,Questions!$B:$AA,26,FALSE))=0,"",VLOOKUP($A168,Questions!$B:$AA,26,FALSE))</f>
        <v xml:space="preserve"> </v>
      </c>
      <c r="J168" s="30"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47.1" customHeight="1" x14ac:dyDescent="0.2">
      <c r="A169" s="11" t="s">
        <v>193</v>
      </c>
      <c r="B169" s="25" t="str">
        <f>VLOOKUP(A169,'HECVAT - Full | Vendor Response'!A$27:B$284,2,FALSE)</f>
        <v>If outsourced or co-located, is there a contract in place to prevent data from leaving the institution's data zone?</v>
      </c>
      <c r="C169" s="30" t="str">
        <f>IF(LEN(VLOOKUP($A169,Questions!$B:$AA,20,FALSE))=0,"",VLOOKUP($A169,Questions!$B:$AA,20,FALSE))</f>
        <v xml:space="preserve"> </v>
      </c>
      <c r="D169" s="32" t="str">
        <f>IF(LEN(VLOOKUP($A169,Questions!$B:$AA,21,FALSE))=0,"",VLOOKUP($A169,Questions!$B:$AA,21,FALSE))</f>
        <v xml:space="preserve"> </v>
      </c>
      <c r="E169" s="31" t="str">
        <f>IF(LEN(VLOOKUP($A169,Questions!$B:$AA,22,FALSE))=0,"",VLOOKUP($A169,Questions!$B:$AA,22,FALSE))</f>
        <v xml:space="preserve"> </v>
      </c>
      <c r="F169" s="30" t="str">
        <f>IF(LEN(VLOOKUP($A169,Questions!$B:$AA,23,FALSE))=0,"",VLOOKUP($A169,Questions!$B:$AA,23,FALSE))</f>
        <v xml:space="preserve"> </v>
      </c>
      <c r="G169" s="30" t="str">
        <f>IF(LEN(VLOOKUP($A169,Questions!$B:$AA,24,FALSE))=0,"",VLOOKUP($A169,Questions!$B:$AA,24,FALSE))</f>
        <v xml:space="preserve"> </v>
      </c>
      <c r="H169" s="32" t="str">
        <f>IF(LEN(VLOOKUP($A169,Questions!$B:$AA,25,FALSE))=0,"",VLOOKUP($A169,Questions!$B:$AA,25,FALSE))</f>
        <v xml:space="preserve"> </v>
      </c>
      <c r="I169" s="32" t="str">
        <f>IF(LEN(VLOOKUP($A169,Questions!$B:$AA,26,FALSE))=0,"",VLOOKUP($A169,Questions!$B:$AA,26,FALSE))</f>
        <v xml:space="preserve"> </v>
      </c>
      <c r="J169" s="32"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2">
      <c r="A170" s="11" t="s">
        <v>194</v>
      </c>
      <c r="B170" s="25" t="str">
        <f>VLOOKUP(A170,'HECVAT - Full | Vendor Response'!A$27:B$284,2,FALSE)</f>
        <v>What tier level is your data center (per levels defined by the Uptime Institute)?</v>
      </c>
      <c r="C170" s="30" t="str">
        <f>IF(LEN(VLOOKUP($A170,Questions!$B:$AA,20,FALSE))=0,"",VLOOKUP($A170,Questions!$B:$AA,20,FALSE))</f>
        <v xml:space="preserve"> </v>
      </c>
      <c r="D170" s="32" t="str">
        <f>IF(LEN(VLOOKUP($A170,Questions!$B:$AA,21,FALSE))=0,"",VLOOKUP($A170,Questions!$B:$AA,21,FALSE))</f>
        <v xml:space="preserve"> </v>
      </c>
      <c r="E170" s="30" t="str">
        <f>IF(LEN(VLOOKUP($A170,Questions!$B:$AA,22,FALSE))=0,"",VLOOKUP($A170,Questions!$B:$AA,22,FALSE))</f>
        <v xml:space="preserve"> </v>
      </c>
      <c r="F170" s="31" t="str">
        <f>IF(LEN(VLOOKUP($A170,Questions!$B:$AA,23,FALSE))=0,"",VLOOKUP($A170,Questions!$B:$AA,23,FALSE))</f>
        <v xml:space="preserve"> </v>
      </c>
      <c r="G170" s="31" t="str">
        <f>IF(LEN(VLOOKUP($A170,Questions!$B:$AA,24,FALSE))=0,"",VLOOKUP($A170,Questions!$B:$AA,24,FALSE))</f>
        <v xml:space="preserve"> </v>
      </c>
      <c r="H170" s="32" t="str">
        <f>IF(LEN(VLOOKUP($A170,Questions!$B:$AA,25,FALSE))=0,"",VLOOKUP($A170,Questions!$B:$AA,25,FALSE))</f>
        <v xml:space="preserve"> </v>
      </c>
      <c r="I170" s="30" t="str">
        <f>IF(LEN(VLOOKUP($A170,Questions!$B:$AA,26,FALSE))=0,"",VLOOKUP($A170,Questions!$B:$AA,26,FALSE))</f>
        <v xml:space="preserve"> </v>
      </c>
      <c r="J170" s="30"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36" customHeight="1" x14ac:dyDescent="0.2">
      <c r="A171" s="11" t="s">
        <v>195</v>
      </c>
      <c r="B171" s="25" t="str">
        <f>VLOOKUP(A171,'HECVAT - Full | Vendor Response'!A$27:B$284,2,FALSE)</f>
        <v>Is the service hosted in a high-availability environment?</v>
      </c>
      <c r="C171" s="30" t="str">
        <f>IF(LEN(VLOOKUP($A171,Questions!$B:$AA,20,FALSE))=0,"",VLOOKUP($A171,Questions!$B:$AA,20,FALSE))</f>
        <v xml:space="preserve"> </v>
      </c>
      <c r="D171" s="32" t="str">
        <f>IF(LEN(VLOOKUP($A171,Questions!$B:$AA,21,FALSE))=0,"",VLOOKUP($A171,Questions!$B:$AA,21,FALSE))</f>
        <v xml:space="preserve"> </v>
      </c>
      <c r="E171" s="30" t="str">
        <f>IF(LEN(VLOOKUP($A171,Questions!$B:$AA,22,FALSE))=0,"",VLOOKUP($A171,Questions!$B:$AA,22,FALSE))</f>
        <v xml:space="preserve"> </v>
      </c>
      <c r="F171" s="31" t="str">
        <f>IF(LEN(VLOOKUP($A171,Questions!$B:$AA,23,FALSE))=0,"",VLOOKUP($A171,Questions!$B:$AA,23,FALSE))</f>
        <v xml:space="preserve"> </v>
      </c>
      <c r="G171" s="31" t="str">
        <f>IF(LEN(VLOOKUP($A171,Questions!$B:$AA,24,FALSE))=0,"",VLOOKUP($A171,Questions!$B:$AA,24,FALSE))</f>
        <v xml:space="preserve"> </v>
      </c>
      <c r="H171" s="32" t="str">
        <f>IF(LEN(VLOOKUP($A171,Questions!$B:$AA,25,FALSE))=0,"",VLOOKUP($A171,Questions!$B:$AA,25,FALSE))</f>
        <v xml:space="preserve"> </v>
      </c>
      <c r="I171" s="30" t="str">
        <f>IF(LEN(VLOOKUP($A171,Questions!$B:$AA,26,FALSE))=0,"",VLOOKUP($A171,Questions!$B:$AA,26,FALSE))</f>
        <v xml:space="preserve"> </v>
      </c>
      <c r="J171" s="30"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64.349999999999994" customHeight="1" x14ac:dyDescent="0.2">
      <c r="A172" s="11" t="s">
        <v>196</v>
      </c>
      <c r="B172" s="25" t="str">
        <f>VLOOKUP(A172,'HECVAT - Full | Vendor Response'!A$27:B$284,2,FALSE)</f>
        <v xml:space="preserve">Is redundant power available for all data centers where institutional data will reside? </v>
      </c>
      <c r="C172" s="30" t="str">
        <f>IF(LEN(VLOOKUP($A172,Questions!$B:$AA,20,FALSE))=0,"",VLOOKUP($A172,Questions!$B:$AA,20,FALSE))</f>
        <v xml:space="preserve"> </v>
      </c>
      <c r="D172" s="32" t="str">
        <f>IF(LEN(VLOOKUP($A172,Questions!$B:$AA,21,FALSE))=0,"",VLOOKUP($A172,Questions!$B:$AA,21,FALSE))</f>
        <v xml:space="preserve"> </v>
      </c>
      <c r="E172" s="30" t="str">
        <f>IF(LEN(VLOOKUP($A172,Questions!$B:$AA,22,FALSE))=0,"",VLOOKUP($A172,Questions!$B:$AA,22,FALSE))</f>
        <v xml:space="preserve"> </v>
      </c>
      <c r="F172" s="31" t="str">
        <f>IF(LEN(VLOOKUP($A172,Questions!$B:$AA,23,FALSE))=0,"",VLOOKUP($A172,Questions!$B:$AA,23,FALSE))</f>
        <v xml:space="preserve"> </v>
      </c>
      <c r="G172" s="32" t="str">
        <f>IF(LEN(VLOOKUP($A172,Questions!$B:$AA,24,FALSE))=0,"",VLOOKUP($A172,Questions!$B:$AA,24,FALSE))</f>
        <v xml:space="preserve"> </v>
      </c>
      <c r="H172" s="32" t="str">
        <f>IF(LEN(VLOOKUP($A172,Questions!$B:$AA,25,FALSE))=0,"",VLOOKUP($A172,Questions!$B:$AA,25,FALSE))</f>
        <v xml:space="preserve"> </v>
      </c>
      <c r="I172" s="30" t="str">
        <f>IF(LEN(VLOOKUP($A172,Questions!$B:$AA,26,FALSE))=0,"",VLOOKUP($A172,Questions!$B:$AA,26,FALSE))</f>
        <v xml:space="preserve"> </v>
      </c>
      <c r="J172" s="30"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53.1" customHeight="1" x14ac:dyDescent="0.2">
      <c r="A173" s="11" t="s">
        <v>197</v>
      </c>
      <c r="B173" s="25" t="str">
        <f>VLOOKUP(A173,'HECVAT - Full | Vendor Response'!A$27:B$284,2,FALSE)</f>
        <v>Are redundant power strategies tested?</v>
      </c>
      <c r="C173" s="30" t="str">
        <f>IF(LEN(VLOOKUP($A173,Questions!$B:$AA,20,FALSE))=0,"",VLOOKUP($A173,Questions!$B:$AA,20,FALSE))</f>
        <v xml:space="preserve"> </v>
      </c>
      <c r="D173" s="32" t="str">
        <f>IF(LEN(VLOOKUP($A173,Questions!$B:$AA,21,FALSE))=0,"",VLOOKUP($A173,Questions!$B:$AA,21,FALSE))</f>
        <v xml:space="preserve"> </v>
      </c>
      <c r="E173" s="30" t="str">
        <f>IF(LEN(VLOOKUP($A173,Questions!$B:$AA,22,FALSE))=0,"",VLOOKUP($A173,Questions!$B:$AA,22,FALSE))</f>
        <v xml:space="preserve"> </v>
      </c>
      <c r="F173" s="31" t="str">
        <f>IF(LEN(VLOOKUP($A173,Questions!$B:$AA,23,FALSE))=0,"",VLOOKUP($A173,Questions!$B:$AA,23,FALSE))</f>
        <v xml:space="preserve"> </v>
      </c>
      <c r="G173" s="31" t="str">
        <f>IF(LEN(VLOOKUP($A173,Questions!$B:$AA,24,FALSE))=0,"",VLOOKUP($A173,Questions!$B:$AA,24,FALSE))</f>
        <v xml:space="preserve"> </v>
      </c>
      <c r="H173" s="32" t="str">
        <f>IF(LEN(VLOOKUP($A173,Questions!$B:$AA,25,FALSE))=0,"",VLOOKUP($A173,Questions!$B:$AA,25,FALSE))</f>
        <v xml:space="preserve"> </v>
      </c>
      <c r="I173" s="30" t="str">
        <f>IF(LEN(VLOOKUP($A173,Questions!$B:$AA,26,FALSE))=0,"",VLOOKUP($A173,Questions!$B:$AA,26,FALSE))</f>
        <v xml:space="preserve"> </v>
      </c>
      <c r="J173" s="30"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x14ac:dyDescent="0.2">
      <c r="A174" s="11" t="s">
        <v>198</v>
      </c>
      <c r="B174" s="25" t="str">
        <f>VLOOKUP(A174,'HECVAT - Full | Vendor Response'!A$27:B$284,2,FALSE)</f>
        <v>Describe or provide a reference to the availability of cooling and fire-suppression systems in all data centers where institution data will reside.</v>
      </c>
      <c r="C174" s="30" t="str">
        <f>IF(LEN(VLOOKUP($A174,Questions!$B:$AA,20,FALSE))=0,"",VLOOKUP($A174,Questions!$B:$AA,20,FALSE))</f>
        <v xml:space="preserve"> </v>
      </c>
      <c r="D174" s="32" t="str">
        <f>IF(LEN(VLOOKUP($A174,Questions!$B:$AA,21,FALSE))=0,"",VLOOKUP($A174,Questions!$B:$AA,21,FALSE))</f>
        <v xml:space="preserve"> </v>
      </c>
      <c r="E174" s="30" t="str">
        <f>IF(LEN(VLOOKUP($A174,Questions!$B:$AA,22,FALSE))=0,"",VLOOKUP($A174,Questions!$B:$AA,22,FALSE))</f>
        <v xml:space="preserve"> </v>
      </c>
      <c r="F174" s="31" t="str">
        <f>IF(LEN(VLOOKUP($A174,Questions!$B:$AA,23,FALSE))=0,"",VLOOKUP($A174,Questions!$B:$AA,23,FALSE))</f>
        <v xml:space="preserve"> </v>
      </c>
      <c r="G174" s="31" t="str">
        <f>IF(LEN(VLOOKUP($A174,Questions!$B:$AA,24,FALSE))=0,"",VLOOKUP($A174,Questions!$B:$AA,24,FALSE))</f>
        <v xml:space="preserve"> </v>
      </c>
      <c r="H174" s="32" t="str">
        <f>IF(LEN(VLOOKUP($A174,Questions!$B:$AA,25,FALSE))=0,"",VLOOKUP($A174,Questions!$B:$AA,25,FALSE))</f>
        <v xml:space="preserve"> </v>
      </c>
      <c r="I174" s="30" t="str">
        <f>IF(LEN(VLOOKUP($A174,Questions!$B:$AA,26,FALSE))=0,"",VLOOKUP($A174,Questions!$B:$AA,26,FALSE))</f>
        <v xml:space="preserve"> </v>
      </c>
      <c r="J174" s="30"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ht="36" customHeight="1" x14ac:dyDescent="0.2">
      <c r="A175" s="11" t="s">
        <v>199</v>
      </c>
      <c r="B175" s="25" t="str">
        <f>VLOOKUP(A175,'HECVAT - Full | Vendor Response'!A$27:B$284,2,FALSE)</f>
        <v>Do you have Internet Service Provider (ISP) redundancy?</v>
      </c>
      <c r="C175" s="31" t="str">
        <f>IF(LEN(VLOOKUP($A175,Questions!$B:$AA,20,FALSE))=0,"",VLOOKUP($A175,Questions!$B:$AA,20,FALSE))</f>
        <v xml:space="preserve"> </v>
      </c>
      <c r="D175" s="32" t="str">
        <f>IF(LEN(VLOOKUP($A175,Questions!$B:$AA,21,FALSE))=0,"",VLOOKUP($A175,Questions!$B:$AA,21,FALSE))</f>
        <v xml:space="preserve"> </v>
      </c>
      <c r="E175" s="30" t="str">
        <f>IF(LEN(VLOOKUP($A175,Questions!$B:$AA,22,FALSE))=0,"",VLOOKUP($A175,Questions!$B:$AA,22,FALSE))</f>
        <v xml:space="preserve"> </v>
      </c>
      <c r="F175" s="31" t="str">
        <f>IF(LEN(VLOOKUP($A175,Questions!$B:$AA,23,FALSE))=0,"",VLOOKUP($A175,Questions!$B:$AA,23,FALSE))</f>
        <v xml:space="preserve"> </v>
      </c>
      <c r="G175" s="31" t="str">
        <f>IF(LEN(VLOOKUP($A175,Questions!$B:$AA,24,FALSE))=0,"",VLOOKUP($A175,Questions!$B:$AA,24,FALSE))</f>
        <v xml:space="preserve"> </v>
      </c>
      <c r="H175" s="32" t="str">
        <f>IF(LEN(VLOOKUP($A175,Questions!$B:$AA,25,FALSE))=0,"",VLOOKUP($A175,Questions!$B:$AA,25,FALSE))</f>
        <v xml:space="preserve"> </v>
      </c>
      <c r="I175" s="32" t="str">
        <f>IF(LEN(VLOOKUP($A175,Questions!$B:$AA,26,FALSE))=0,"",VLOOKUP($A175,Questions!$B:$AA,26,FALSE))</f>
        <v xml:space="preserve"> </v>
      </c>
      <c r="J175" s="32" t="str">
        <f>IF(LEN(VLOOKUP($A175,Questions!$B:$AB,27,FALSE))=0,"",VLOOKUP($A175,Questions!$B:$AB,27,FALSE))</f>
        <v xml:space="preserve"> </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row>
    <row r="176" spans="1:259" s="1" customFormat="1" ht="48" customHeight="1" x14ac:dyDescent="0.2">
      <c r="A176" s="11" t="s">
        <v>200</v>
      </c>
      <c r="B176" s="25" t="str">
        <f>VLOOKUP(A176,'HECVAT - Full | Vendor Response'!A$27:B$284,2,FALSE)</f>
        <v>Does every data center where the institution's data will reside have multiple telephone company or network provider entrances to the facility?</v>
      </c>
      <c r="C176" s="30" t="str">
        <f>IF(LEN(VLOOKUP($A176,Questions!$B:$AA,20,FALSE))=0,"",VLOOKUP($A176,Questions!$B:$AA,20,FALSE))</f>
        <v xml:space="preserve"> </v>
      </c>
      <c r="D176" s="32" t="str">
        <f>IF(LEN(VLOOKUP($A176,Questions!$B:$AA,21,FALSE))=0,"",VLOOKUP($A176,Questions!$B:$AA,21,FALSE))</f>
        <v xml:space="preserve"> </v>
      </c>
      <c r="E176" s="30" t="str">
        <f>IF(LEN(VLOOKUP($A176,Questions!$B:$AA,22,FALSE))=0,"",VLOOKUP($A176,Questions!$B:$AA,22,FALSE))</f>
        <v xml:space="preserve"> </v>
      </c>
      <c r="F176" s="30" t="str">
        <f>IF(LEN(VLOOKUP($A176,Questions!$B:$AA,23,FALSE))=0,"",VLOOKUP($A176,Questions!$B:$AA,23,FALSE))</f>
        <v xml:space="preserve"> </v>
      </c>
      <c r="G176" s="31" t="str">
        <f>IF(LEN(VLOOKUP($A176,Questions!$B:$AA,24,FALSE))=0,"",VLOOKUP($A176,Questions!$B:$AA,24,FALSE))</f>
        <v xml:space="preserve"> </v>
      </c>
      <c r="H176" s="32" t="str">
        <f>IF(LEN(VLOOKUP($A176,Questions!$B:$AA,25,FALSE))=0,"",VLOOKUP($A176,Questions!$B:$AA,25,FALSE))</f>
        <v xml:space="preserve"> </v>
      </c>
      <c r="I176" s="32" t="str">
        <f>IF(LEN(VLOOKUP($A176,Questions!$B:$AA,26,FALSE))=0,"",VLOOKUP($A176,Questions!$B:$AA,26,FALSE))</f>
        <v xml:space="preserve"> </v>
      </c>
      <c r="J176" s="32" t="str">
        <f>IF(LEN(VLOOKUP($A176,Questions!$B:$AB,27,FALSE))=0,"",VLOOKUP($A176,Questions!$B:$AB,27,FALSE))</f>
        <v xml:space="preserve"> </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row>
    <row r="177" spans="1:259" ht="64.349999999999994" customHeight="1" x14ac:dyDescent="0.2">
      <c r="A177" s="11" t="s">
        <v>201</v>
      </c>
      <c r="B177" s="25" t="str">
        <f>VLOOKUP(A177,'HECVAT - Full | Vendor Response'!A$27:B$284,2,FALSE)</f>
        <v>Are you requiring multi-factor authentication for administrators of your cloud environment?</v>
      </c>
      <c r="C177" s="31" t="str">
        <f>IF(LEN(VLOOKUP($A177,Questions!$B:$AA,20,FALSE))=0,"",VLOOKUP($A177,Questions!$B:$AA,20,FALSE))</f>
        <v xml:space="preserve"> </v>
      </c>
      <c r="D177" s="32" t="str">
        <f>IF(LEN(VLOOKUP($A177,Questions!$B:$AA,21,FALSE))=0,"",VLOOKUP($A177,Questions!$B:$AA,21,FALSE))</f>
        <v xml:space="preserve"> </v>
      </c>
      <c r="E177" s="30" t="str">
        <f>IF(LEN(VLOOKUP($A177,Questions!$B:$AA,22,FALSE))=0,"",VLOOKUP($A177,Questions!$B:$AA,22,FALSE))</f>
        <v xml:space="preserve"> </v>
      </c>
      <c r="F177" s="30" t="str">
        <f>IF(LEN(VLOOKUP($A177,Questions!$B:$AA,23,FALSE))=0,"",VLOOKUP($A177,Questions!$B:$AA,23,FALSE))</f>
        <v xml:space="preserve"> </v>
      </c>
      <c r="G177" s="31" t="str">
        <f>IF(LEN(VLOOKUP($A177,Questions!$B:$AA,24,FALSE))=0,"",VLOOKUP($A177,Questions!$B:$AA,24,FALSE))</f>
        <v xml:space="preserve"> </v>
      </c>
      <c r="H177" s="32" t="str">
        <f>IF(LEN(VLOOKUP($A177,Questions!$B:$AA,25,FALSE))=0,"",VLOOKUP($A177,Questions!$B:$AA,25,FALSE))</f>
        <v xml:space="preserve"> </v>
      </c>
      <c r="I177" s="32" t="str">
        <f>IF(LEN(VLOOKUP($A177,Questions!$B:$AA,26,FALSE))=0,"",VLOOKUP($A177,Questions!$B:$AA,26,FALSE))</f>
        <v xml:space="preserve"> </v>
      </c>
      <c r="J177" s="32"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36" customHeight="1" x14ac:dyDescent="0.2">
      <c r="A178" s="11" t="s">
        <v>202</v>
      </c>
      <c r="B178" s="25" t="str">
        <f>VLOOKUP(A178,'HECVAT - Full | Vendor Response'!A$27:B$284,2,FALSE)</f>
        <v>Are you using your cloud providers available hardening tools or pre-hardened images?</v>
      </c>
      <c r="C178" s="31" t="str">
        <f>IF(LEN(VLOOKUP($A178,Questions!$B:$AA,20,FALSE))=0,"",VLOOKUP($A178,Questions!$B:$AA,20,FALSE))</f>
        <v xml:space="preserve"> </v>
      </c>
      <c r="D178" s="32" t="str">
        <f>IF(LEN(VLOOKUP($A178,Questions!$B:$AA,21,FALSE))=0,"",VLOOKUP($A178,Questions!$B:$AA,21,FALSE))</f>
        <v xml:space="preserve"> </v>
      </c>
      <c r="E178" s="30" t="str">
        <f>IF(LEN(VLOOKUP($A178,Questions!$B:$AA,22,FALSE))=0,"",VLOOKUP($A178,Questions!$B:$AA,22,FALSE))</f>
        <v xml:space="preserve"> </v>
      </c>
      <c r="F178" s="30" t="str">
        <f>IF(LEN(VLOOKUP($A178,Questions!$B:$AA,23,FALSE))=0,"",VLOOKUP($A178,Questions!$B:$AA,23,FALSE))</f>
        <v xml:space="preserve"> </v>
      </c>
      <c r="G178" s="32" t="str">
        <f>IF(LEN(VLOOKUP($A178,Questions!$B:$AA,24,FALSE))=0,"",VLOOKUP($A178,Questions!$B:$AA,24,FALSE))</f>
        <v xml:space="preserve"> </v>
      </c>
      <c r="H178" s="32" t="str">
        <f>IF(LEN(VLOOKUP($A178,Questions!$B:$AA,25,FALSE))=0,"",VLOOKUP($A178,Questions!$B:$AA,25,FALSE))</f>
        <v xml:space="preserve"> </v>
      </c>
      <c r="I178" s="32" t="str">
        <f>IF(LEN(VLOOKUP($A178,Questions!$B:$AA,26,FALSE))=0,"",VLOOKUP($A178,Questions!$B:$AA,26,FALSE))</f>
        <v xml:space="preserve"> </v>
      </c>
      <c r="J178" s="32"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48" customHeight="1" x14ac:dyDescent="0.2">
      <c r="A179" s="11" t="s">
        <v>203</v>
      </c>
      <c r="B179" s="25" t="str">
        <f>VLOOKUP(A179,'HECVAT - Full | Vendor Response'!A$27:B$284,2,FALSE)</f>
        <v>Does your cloud vendor have access to your encryption keys?</v>
      </c>
      <c r="C179" s="31" t="str">
        <f>IF(LEN(VLOOKUP($A179,Questions!$B:$AA,20,FALSE))=0,"",VLOOKUP($A179,Questions!$B:$AA,20,FALSE))</f>
        <v xml:space="preserve"> </v>
      </c>
      <c r="D179" s="32" t="str">
        <f>IF(LEN(VLOOKUP($A179,Questions!$B:$AA,21,FALSE))=0,"",VLOOKUP($A179,Questions!$B:$AA,21,FALSE))</f>
        <v xml:space="preserve"> </v>
      </c>
      <c r="E179" s="30" t="str">
        <f>IF(LEN(VLOOKUP($A179,Questions!$B:$AA,22,FALSE))=0,"",VLOOKUP($A179,Questions!$B:$AA,22,FALSE))</f>
        <v xml:space="preserve"> </v>
      </c>
      <c r="F179" s="31" t="str">
        <f>IF(LEN(VLOOKUP($A179,Questions!$B:$AA,23,FALSE))=0,"",VLOOKUP($A179,Questions!$B:$AA,23,FALSE))</f>
        <v xml:space="preserve"> </v>
      </c>
      <c r="G179" s="32" t="str">
        <f>IF(LEN(VLOOKUP($A179,Questions!$B:$AA,24,FALSE))=0,"",VLOOKUP($A179,Questions!$B:$AA,24,FALSE))</f>
        <v xml:space="preserve"> </v>
      </c>
      <c r="H179" s="30" t="str">
        <f>IF(LEN(VLOOKUP($A179,Questions!$B:$AA,25,FALSE))=0,"",VLOOKUP($A179,Questions!$B:$AA,25,FALSE))</f>
        <v xml:space="preserve"> </v>
      </c>
      <c r="I179" s="32" t="str">
        <f>IF(LEN(VLOOKUP($A179,Questions!$B:$AA,26,FALSE))=0,"",VLOOKUP($A179,Questions!$B:$AA,26,FALSE))</f>
        <v xml:space="preserve"> </v>
      </c>
      <c r="J179" s="32" t="str">
        <f>IF(LEN(VLOOKUP($A179,Questions!$B:$AB,27,FALSE))=0,"",VLOOKUP($A179,Questions!$B:$AB,27,FALSE))</f>
        <v xml:space="preserve"> </v>
      </c>
      <c r="K179" s="273" t="s">
        <v>3242</v>
      </c>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36" customHeight="1" x14ac:dyDescent="0.2">
      <c r="A180" s="331" t="str">
        <f>IF(OR($C$29="No",$C$31="Yes"),"DRP - Optional based on QUALIFIER response.","Disaster Recovery Plan")</f>
        <v>Disaster Recovery Plan</v>
      </c>
      <c r="B180" s="331"/>
      <c r="C180" s="20" t="str">
        <f>C$23</f>
        <v>CIS Critical Security Controls v6.1</v>
      </c>
      <c r="D180" s="20" t="str">
        <f t="shared" ref="D180:J180" si="11">D$23</f>
        <v>HIPAA</v>
      </c>
      <c r="E180" s="20" t="str">
        <f t="shared" si="11"/>
        <v>ISO 27002:27013</v>
      </c>
      <c r="F180" s="20" t="str">
        <f t="shared" si="11"/>
        <v>NIST Cybersecurity Framework</v>
      </c>
      <c r="G180" s="20" t="str">
        <f t="shared" si="11"/>
        <v>NIST SP 800-171r2</v>
      </c>
      <c r="H180" s="20" t="str">
        <f t="shared" si="11"/>
        <v>NIST SP 800-53r4</v>
      </c>
      <c r="I180" s="20" t="str">
        <f t="shared" si="11"/>
        <v>PCI DSS</v>
      </c>
      <c r="J180" s="20" t="str">
        <f t="shared" si="11"/>
        <v>Trusted CI</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8" customHeight="1" x14ac:dyDescent="0.2">
      <c r="A181" s="11" t="s">
        <v>204</v>
      </c>
      <c r="B181" s="25" t="str">
        <f>VLOOKUP(A181,'HECVAT - Full | Vendor Response'!A$27:B$284,2,FALSE)</f>
        <v>Describe or provide a reference to your Disaster Recovery Plan (DRP).</v>
      </c>
      <c r="C181" s="30" t="str">
        <f>IF(LEN(VLOOKUP($A181,Questions!$B:$AA,20,FALSE))=0,"",VLOOKUP($A181,Questions!$B:$AA,20,FALSE))</f>
        <v xml:space="preserve"> </v>
      </c>
      <c r="D181" s="32" t="str">
        <f>IF(LEN(VLOOKUP($A181,Questions!$B:$AA,21,FALSE))=0,"",VLOOKUP($A181,Questions!$B:$AA,21,FALSE))</f>
        <v xml:space="preserve"> </v>
      </c>
      <c r="E181" s="30" t="str">
        <f>IF(LEN(VLOOKUP($A181,Questions!$B:$AA,22,FALSE))=0,"",VLOOKUP($A181,Questions!$B:$AA,22,FALSE))</f>
        <v xml:space="preserve"> </v>
      </c>
      <c r="F181" s="30" t="str">
        <f>IF(LEN(VLOOKUP($A181,Questions!$B:$AA,23,FALSE))=0,"",VLOOKUP($A181,Questions!$B:$AA,23,FALSE))</f>
        <v xml:space="preserve"> </v>
      </c>
      <c r="G181" s="30" t="str">
        <f>IF(LEN(VLOOKUP($A181,Questions!$B:$AA,24,FALSE))=0,"",VLOOKUP($A181,Questions!$B:$AA,24,FALSE))</f>
        <v xml:space="preserve"> </v>
      </c>
      <c r="H181" s="17" t="str">
        <f>IF(LEN(VLOOKUP($A181,Questions!$B:$AA,25,FALSE))=0,"",VLOOKUP($A181,Questions!$B:$AA,25,FALSE))</f>
        <v xml:space="preserve"> </v>
      </c>
      <c r="I181" s="17" t="str">
        <f>IF(LEN(VLOOKUP($A181,Questions!$B:$AA,26,FALSE))=0,"",VLOOKUP($A181,Questions!$B:$AA,26,FALSE))</f>
        <v xml:space="preserve"> </v>
      </c>
      <c r="J181" s="17"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1" customHeight="1" x14ac:dyDescent="0.2">
      <c r="A182" s="11" t="s">
        <v>205</v>
      </c>
      <c r="B182" s="25" t="str">
        <f>VLOOKUP(A182,'HECVAT - Full | Vendor Response'!A$27:B$284,2,FALSE)</f>
        <v>Is an owner assigned who is responsible for the maintenance and review of the DRP?</v>
      </c>
      <c r="C182" s="30" t="str">
        <f>IF(LEN(VLOOKUP($A182,Questions!$B:$AA,20,FALSE))=0,"",VLOOKUP($A182,Questions!$B:$AA,20,FALSE))</f>
        <v xml:space="preserve"> </v>
      </c>
      <c r="D182" s="32" t="str">
        <f>IF(LEN(VLOOKUP($A182,Questions!$B:$AA,21,FALSE))=0,"",VLOOKUP($A182,Questions!$B:$AA,21,FALSE))</f>
        <v xml:space="preserve"> </v>
      </c>
      <c r="E182" s="30" t="str">
        <f>IF(LEN(VLOOKUP($A182,Questions!$B:$AA,22,FALSE))=0,"",VLOOKUP($A182,Questions!$B:$AA,22,FALSE))</f>
        <v xml:space="preserve"> </v>
      </c>
      <c r="F182" s="30" t="str">
        <f>IF(LEN(VLOOKUP($A182,Questions!$B:$AA,23,FALSE))=0,"",VLOOKUP($A182,Questions!$B:$AA,23,FALSE))</f>
        <v xml:space="preserve"> </v>
      </c>
      <c r="G182" s="30" t="str">
        <f>IF(LEN(VLOOKUP($A182,Questions!$B:$AA,24,FALSE))=0,"",VLOOKUP($A182,Questions!$B:$AA,24,FALSE))</f>
        <v xml:space="preserve"> </v>
      </c>
      <c r="H182" s="17" t="str">
        <f>IF(LEN(VLOOKUP($A182,Questions!$B:$AA,25,FALSE))=0,"",VLOOKUP($A182,Questions!$B:$AA,25,FALSE))</f>
        <v xml:space="preserve"> </v>
      </c>
      <c r="I182" s="17" t="str">
        <f>IF(LEN(VLOOKUP($A182,Questions!$B:$AA,26,FALSE))=0,"",VLOOKUP($A182,Questions!$B:$AA,26,FALSE))</f>
        <v xml:space="preserve"> </v>
      </c>
      <c r="J182" s="17"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1" customHeight="1" x14ac:dyDescent="0.2">
      <c r="A183" s="11" t="s">
        <v>206</v>
      </c>
      <c r="B183" s="25" t="str">
        <f>VLOOKUP(A183,'HECVAT - Full | Vendor Response'!A$27:B$284,2,FALSE)</f>
        <v>Can the institution review your DRP and supporting documentation?</v>
      </c>
      <c r="C183" s="30" t="str">
        <f>IF(LEN(VLOOKUP($A183,Questions!$B:$AA,20,FALSE))=0,"",VLOOKUP($A183,Questions!$B:$AA,20,FALSE))</f>
        <v xml:space="preserve"> </v>
      </c>
      <c r="D183" s="32" t="str">
        <f>IF(LEN(VLOOKUP($A183,Questions!$B:$AA,21,FALSE))=0,"",VLOOKUP($A183,Questions!$B:$AA,21,FALSE))</f>
        <v xml:space="preserve"> </v>
      </c>
      <c r="E183" s="31" t="str">
        <f>IF(LEN(VLOOKUP($A183,Questions!$B:$AA,22,FALSE))=0,"",VLOOKUP($A183,Questions!$B:$AA,22,FALSE))</f>
        <v xml:space="preserve"> </v>
      </c>
      <c r="F183" s="30" t="str">
        <f>IF(LEN(VLOOKUP($A183,Questions!$B:$AA,23,FALSE))=0,"",VLOOKUP($A183,Questions!$B:$AA,23,FALSE))</f>
        <v xml:space="preserve"> </v>
      </c>
      <c r="G183" s="30" t="str">
        <f>IF(LEN(VLOOKUP($A183,Questions!$B:$AA,24,FALSE))=0,"",VLOOKUP($A183,Questions!$B:$AA,24,FALSE))</f>
        <v xml:space="preserve"> </v>
      </c>
      <c r="H183" s="17" t="str">
        <f>IF(LEN(VLOOKUP($A183,Questions!$B:$AA,25,FALSE))=0,"",VLOOKUP($A183,Questions!$B:$AA,25,FALSE))</f>
        <v xml:space="preserve"> </v>
      </c>
      <c r="I183" s="17" t="str">
        <f>IF(LEN(VLOOKUP($A183,Questions!$B:$AA,26,FALSE))=0,"",VLOOKUP($A183,Questions!$B:$AA,26,FALSE))</f>
        <v xml:space="preserve"> </v>
      </c>
      <c r="J183" s="17"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1" customHeight="1" x14ac:dyDescent="0.2">
      <c r="A184" s="11" t="s">
        <v>207</v>
      </c>
      <c r="B184" s="25" t="str">
        <f>VLOOKUP(A184,'HECVAT - Full | Vendor Response'!A$27:B$284,2,FALSE)</f>
        <v>Are any disaster recovery locations outside the institution's geographic region?</v>
      </c>
      <c r="C184" s="30" t="str">
        <f>IF(LEN(VLOOKUP($A184,Questions!$B:$AA,20,FALSE))=0,"",VLOOKUP($A184,Questions!$B:$AA,20,FALSE))</f>
        <v xml:space="preserve"> </v>
      </c>
      <c r="D184" s="32" t="str">
        <f>IF(LEN(VLOOKUP($A184,Questions!$B:$AA,21,FALSE))=0,"",VLOOKUP($A184,Questions!$B:$AA,21,FALSE))</f>
        <v xml:space="preserve"> </v>
      </c>
      <c r="E184" s="30" t="str">
        <f>IF(LEN(VLOOKUP($A184,Questions!$B:$AA,22,FALSE))=0,"",VLOOKUP($A184,Questions!$B:$AA,22,FALSE))</f>
        <v xml:space="preserve"> </v>
      </c>
      <c r="F184" s="30" t="str">
        <f>IF(LEN(VLOOKUP($A184,Questions!$B:$AA,23,FALSE))=0,"",VLOOKUP($A184,Questions!$B:$AA,23,FALSE))</f>
        <v xml:space="preserve"> </v>
      </c>
      <c r="G184" s="31" t="str">
        <f>IF(LEN(VLOOKUP($A184,Questions!$B:$AA,24,FALSE))=0,"",VLOOKUP($A184,Questions!$B:$AA,24,FALSE))</f>
        <v xml:space="preserve"> </v>
      </c>
      <c r="H184" s="17" t="str">
        <f>IF(LEN(VLOOKUP($A184,Questions!$B:$AA,25,FALSE))=0,"",VLOOKUP($A184,Questions!$B:$AA,25,FALSE))</f>
        <v xml:space="preserve"> </v>
      </c>
      <c r="I184" s="17" t="str">
        <f>IF(LEN(VLOOKUP($A184,Questions!$B:$AA,26,FALSE))=0,"",VLOOKUP($A184,Questions!$B:$AA,26,FALSE))</f>
        <v xml:space="preserve"> </v>
      </c>
      <c r="J184" s="17"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1" customHeight="1" x14ac:dyDescent="0.2">
      <c r="A185" s="11" t="s">
        <v>208</v>
      </c>
      <c r="B185" s="25" t="str">
        <f>VLOOKUP(A185,'HECVAT - Full | Vendor Response'!A$27:B$284,2,FALSE)</f>
        <v>Does your organization have a disaster recovery site or a contracted disaster recovery provider?</v>
      </c>
      <c r="C185" s="30" t="str">
        <f>IF(LEN(VLOOKUP($A185,Questions!$B:$AA,20,FALSE))=0,"",VLOOKUP($A185,Questions!$B:$AA,20,FALSE))</f>
        <v xml:space="preserve"> </v>
      </c>
      <c r="D185" s="32" t="str">
        <f>IF(LEN(VLOOKUP($A185,Questions!$B:$AA,21,FALSE))=0,"",VLOOKUP($A185,Questions!$B:$AA,21,FALSE))</f>
        <v xml:space="preserve"> </v>
      </c>
      <c r="E185" s="30" t="str">
        <f>IF(LEN(VLOOKUP($A185,Questions!$B:$AA,22,FALSE))=0,"",VLOOKUP($A185,Questions!$B:$AA,22,FALSE))</f>
        <v xml:space="preserve"> </v>
      </c>
      <c r="F185" s="30" t="str">
        <f>IF(LEN(VLOOKUP($A185,Questions!$B:$AA,23,FALSE))=0,"",VLOOKUP($A185,Questions!$B:$AA,23,FALSE))</f>
        <v xml:space="preserve"> </v>
      </c>
      <c r="G185" s="31" t="str">
        <f>IF(LEN(VLOOKUP($A185,Questions!$B:$AA,24,FALSE))=0,"",VLOOKUP($A185,Questions!$B:$AA,24,FALSE))</f>
        <v xml:space="preserve"> </v>
      </c>
      <c r="H185" s="17" t="str">
        <f>IF(LEN(VLOOKUP($A185,Questions!$B:$AA,25,FALSE))=0,"",VLOOKUP($A185,Questions!$B:$AA,25,FALSE))</f>
        <v xml:space="preserve"> </v>
      </c>
      <c r="I185" s="31" t="str">
        <f>IF(LEN(VLOOKUP($A185,Questions!$B:$AA,26,FALSE))=0,"",VLOOKUP($A185,Questions!$B:$AA,26,FALSE))</f>
        <v xml:space="preserve"> </v>
      </c>
      <c r="J185" s="31"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7.1" customHeight="1" x14ac:dyDescent="0.2">
      <c r="A186" s="11" t="s">
        <v>209</v>
      </c>
      <c r="B186" s="25" t="str">
        <f>VLOOKUP(A186,'HECVAT - Full | Vendor Response'!A$27:B$284,2,FALSE)</f>
        <v>Does your organization conduct an annual test of relocating to this site for disaster recovery purposes?</v>
      </c>
      <c r="C186" s="30" t="str">
        <f>IF(LEN(VLOOKUP($A186,Questions!$B:$AA,20,FALSE))=0,"",VLOOKUP($A186,Questions!$B:$AA,20,FALSE))</f>
        <v xml:space="preserve"> </v>
      </c>
      <c r="D186" s="32" t="str">
        <f>IF(LEN(VLOOKUP($A186,Questions!$B:$AA,21,FALSE))=0,"",VLOOKUP($A186,Questions!$B:$AA,21,FALSE))</f>
        <v xml:space="preserve"> </v>
      </c>
      <c r="E186" s="30" t="str">
        <f>IF(LEN(VLOOKUP($A186,Questions!$B:$AA,22,FALSE))=0,"",VLOOKUP($A186,Questions!$B:$AA,22,FALSE))</f>
        <v xml:space="preserve"> </v>
      </c>
      <c r="F186" s="30" t="str">
        <f>IF(LEN(VLOOKUP($A186,Questions!$B:$AA,23,FALSE))=0,"",VLOOKUP($A186,Questions!$B:$AA,23,FALSE))</f>
        <v xml:space="preserve"> </v>
      </c>
      <c r="G186" s="31" t="str">
        <f>IF(LEN(VLOOKUP($A186,Questions!$B:$AA,24,FALSE))=0,"",VLOOKUP($A186,Questions!$B:$AA,24,FALSE))</f>
        <v xml:space="preserve"> </v>
      </c>
      <c r="H186" s="17" t="str">
        <f>IF(LEN(VLOOKUP($A186,Questions!$B:$AA,25,FALSE))=0,"",VLOOKUP($A186,Questions!$B:$AA,25,FALSE))</f>
        <v xml:space="preserve"> </v>
      </c>
      <c r="I186" s="31" t="str">
        <f>IF(LEN(VLOOKUP($A186,Questions!$B:$AA,26,FALSE))=0,"",VLOOKUP($A186,Questions!$B:$AA,26,FALSE))</f>
        <v xml:space="preserve"> </v>
      </c>
      <c r="J186" s="31"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7.1" customHeight="1" x14ac:dyDescent="0.2">
      <c r="A187" s="11" t="s">
        <v>210</v>
      </c>
      <c r="B187" s="25" t="str">
        <f>VLOOKUP(A187,'HECVAT - Full | Vendor Response'!A$27:B$284,2,FALSE)</f>
        <v>Is there a defined problem/issue escalation plan in your DRP for impacted clients?</v>
      </c>
      <c r="C187" s="30" t="str">
        <f>IF(LEN(VLOOKUP($A187,Questions!$B:$AA,20,FALSE))=0,"",VLOOKUP($A187,Questions!$B:$AA,20,FALSE))</f>
        <v xml:space="preserve"> </v>
      </c>
      <c r="D187" s="32" t="str">
        <f>IF(LEN(VLOOKUP($A187,Questions!$B:$AA,21,FALSE))=0,"",VLOOKUP($A187,Questions!$B:$AA,21,FALSE))</f>
        <v xml:space="preserve"> </v>
      </c>
      <c r="E187" s="31" t="str">
        <f>IF(LEN(VLOOKUP($A187,Questions!$B:$AA,22,FALSE))=0,"",VLOOKUP($A187,Questions!$B:$AA,22,FALSE))</f>
        <v xml:space="preserve"> </v>
      </c>
      <c r="F187" s="30" t="str">
        <f>IF(LEN(VLOOKUP($A187,Questions!$B:$AA,23,FALSE))=0,"",VLOOKUP($A187,Questions!$B:$AA,23,FALSE))</f>
        <v xml:space="preserve"> </v>
      </c>
      <c r="G187" s="30" t="str">
        <f>IF(LEN(VLOOKUP($A187,Questions!$B:$AA,24,FALSE))=0,"",VLOOKUP($A187,Questions!$B:$AA,24,FALSE))</f>
        <v xml:space="preserve"> </v>
      </c>
      <c r="H187" s="17" t="str">
        <f>IF(LEN(VLOOKUP($A187,Questions!$B:$AA,25,FALSE))=0,"",VLOOKUP($A187,Questions!$B:$AA,25,FALSE))</f>
        <v xml:space="preserve"> </v>
      </c>
      <c r="I187" s="17" t="str">
        <f>IF(LEN(VLOOKUP($A187,Questions!$B:$AA,26,FALSE))=0,"",VLOOKUP($A187,Questions!$B:$AA,26,FALSE))</f>
        <v xml:space="preserve"> </v>
      </c>
      <c r="J187" s="17"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47.1" customHeight="1" x14ac:dyDescent="0.2">
      <c r="A188" s="11" t="s">
        <v>211</v>
      </c>
      <c r="B188" s="25" t="str">
        <f>VLOOKUP(A188,'HECVAT - Full | Vendor Response'!A$27:B$284,2,FALSE)</f>
        <v>Is there a documented communication plan in your DRP for impacted clients?</v>
      </c>
      <c r="C188" s="30" t="str">
        <f>IF(LEN(VLOOKUP($A188,Questions!$B:$AA,20,FALSE))=0,"",VLOOKUP($A188,Questions!$B:$AA,20,FALSE))</f>
        <v xml:space="preserve"> </v>
      </c>
      <c r="D188" s="32" t="str">
        <f>IF(LEN(VLOOKUP($A188,Questions!$B:$AA,21,FALSE))=0,"",VLOOKUP($A188,Questions!$B:$AA,21,FALSE))</f>
        <v xml:space="preserve"> </v>
      </c>
      <c r="E188" s="30" t="str">
        <f>IF(LEN(VLOOKUP($A188,Questions!$B:$AA,22,FALSE))=0,"",VLOOKUP($A188,Questions!$B:$AA,22,FALSE))</f>
        <v xml:space="preserve"> </v>
      </c>
      <c r="F188" s="30" t="str">
        <f>IF(LEN(VLOOKUP($A188,Questions!$B:$AA,23,FALSE))=0,"",VLOOKUP($A188,Questions!$B:$AA,23,FALSE))</f>
        <v xml:space="preserve"> </v>
      </c>
      <c r="G188" s="30" t="str">
        <f>IF(LEN(VLOOKUP($A188,Questions!$B:$AA,24,FALSE))=0,"",VLOOKUP($A188,Questions!$B:$AA,24,FALSE))</f>
        <v xml:space="preserve"> </v>
      </c>
      <c r="H188" s="17" t="str">
        <f>IF(LEN(VLOOKUP($A188,Questions!$B:$AA,25,FALSE))=0,"",VLOOKUP($A188,Questions!$B:$AA,25,FALSE))</f>
        <v xml:space="preserve"> </v>
      </c>
      <c r="I188" s="17" t="str">
        <f>IF(LEN(VLOOKUP($A188,Questions!$B:$AA,26,FALSE))=0,"",VLOOKUP($A188,Questions!$B:$AA,26,FALSE))</f>
        <v xml:space="preserve"> </v>
      </c>
      <c r="J188" s="17"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349999999999994" customHeight="1" x14ac:dyDescent="0.2">
      <c r="A189" s="11" t="s">
        <v>212</v>
      </c>
      <c r="B189" s="25" t="str">
        <f>VLOOKUP(A189,'HECVAT - Full | Vendor Response'!A$27:B$284,2,FALSE)</f>
        <v>Describe or provide a reference to how your disaster recovery plan is tested. (i.e., scope of DR tests, end-to-end testing, etc.)</v>
      </c>
      <c r="C189" s="30" t="str">
        <f>IF(LEN(VLOOKUP($A189,Questions!$B:$AA,20,FALSE))=0,"",VLOOKUP($A189,Questions!$B:$AA,20,FALSE))</f>
        <v xml:space="preserve"> </v>
      </c>
      <c r="D189" s="32" t="str">
        <f>IF(LEN(VLOOKUP($A189,Questions!$B:$AA,21,FALSE))=0,"",VLOOKUP($A189,Questions!$B:$AA,21,FALSE))</f>
        <v xml:space="preserve"> </v>
      </c>
      <c r="E189" s="30" t="str">
        <f>IF(LEN(VLOOKUP($A189,Questions!$B:$AA,22,FALSE))=0,"",VLOOKUP($A189,Questions!$B:$AA,22,FALSE))</f>
        <v xml:space="preserve"> </v>
      </c>
      <c r="F189" s="30" t="str">
        <f>IF(LEN(VLOOKUP($A189,Questions!$B:$AA,23,FALSE))=0,"",VLOOKUP($A189,Questions!$B:$AA,23,FALSE))</f>
        <v xml:space="preserve"> </v>
      </c>
      <c r="G189" s="30" t="str">
        <f>IF(LEN(VLOOKUP($A189,Questions!$B:$AA,24,FALSE))=0,"",VLOOKUP($A189,Questions!$B:$AA,24,FALSE))</f>
        <v xml:space="preserve"> </v>
      </c>
      <c r="H189" s="17" t="str">
        <f>IF(LEN(VLOOKUP($A189,Questions!$B:$AA,25,FALSE))=0,"",VLOOKUP($A189,Questions!$B:$AA,25,FALSE))</f>
        <v xml:space="preserve"> </v>
      </c>
      <c r="I189" s="31" t="str">
        <f>IF(LEN(VLOOKUP($A189,Questions!$B:$AA,26,FALSE))=0,"",VLOOKUP($A189,Questions!$B:$AA,26,FALSE))</f>
        <v xml:space="preserve"> </v>
      </c>
      <c r="J189" s="31"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64.349999999999994" customHeight="1" x14ac:dyDescent="0.2">
      <c r="A190" s="11" t="s">
        <v>213</v>
      </c>
      <c r="B190" s="25" t="str">
        <f>VLOOKUP(A190,'HECVAT - Full | Vendor Response'!A$27:B$284,2,FALSE)</f>
        <v>Has the Disaster Recovery Plan been tested in the past year?</v>
      </c>
      <c r="C190" s="30" t="str">
        <f>IF(LEN(VLOOKUP($A190,Questions!$B:$AA,20,FALSE))=0,"",VLOOKUP($A190,Questions!$B:$AA,20,FALSE))</f>
        <v xml:space="preserve"> </v>
      </c>
      <c r="D190" s="32" t="str">
        <f>IF(LEN(VLOOKUP($A190,Questions!$B:$AA,21,FALSE))=0,"",VLOOKUP($A190,Questions!$B:$AA,21,FALSE))</f>
        <v xml:space="preserve"> </v>
      </c>
      <c r="E190" s="30" t="str">
        <f>IF(LEN(VLOOKUP($A190,Questions!$B:$AA,22,FALSE))=0,"",VLOOKUP($A190,Questions!$B:$AA,22,FALSE))</f>
        <v xml:space="preserve"> </v>
      </c>
      <c r="F190" s="30" t="str">
        <f>IF(LEN(VLOOKUP($A190,Questions!$B:$AA,23,FALSE))=0,"",VLOOKUP($A190,Questions!$B:$AA,23,FALSE))</f>
        <v xml:space="preserve"> </v>
      </c>
      <c r="G190" s="30" t="str">
        <f>IF(LEN(VLOOKUP($A190,Questions!$B:$AA,24,FALSE))=0,"",VLOOKUP($A190,Questions!$B:$AA,24,FALSE))</f>
        <v xml:space="preserve"> </v>
      </c>
      <c r="H190" s="17" t="str">
        <f>IF(LEN(VLOOKUP($A190,Questions!$B:$AA,25,FALSE))=0,"",VLOOKUP($A190,Questions!$B:$AA,25,FALSE))</f>
        <v xml:space="preserve"> </v>
      </c>
      <c r="I190" s="31" t="str">
        <f>IF(LEN(VLOOKUP($A190,Questions!$B:$AA,26,FALSE))=0,"",VLOOKUP($A190,Questions!$B:$AA,26,FALSE))</f>
        <v xml:space="preserve"> </v>
      </c>
      <c r="J190" s="31"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48" customHeight="1" x14ac:dyDescent="0.2">
      <c r="A191" s="11" t="s">
        <v>214</v>
      </c>
      <c r="B191" s="25" t="str">
        <f>VLOOKUP(A191,'HECVAT - Full | Vendor Response'!A$27:B$284,2,FALSE)</f>
        <v>Are all components of the DRP reviewed at least annually and updated as needed to reflect change?</v>
      </c>
      <c r="C191" s="30" t="str">
        <f>IF(LEN(VLOOKUP($A191,Questions!$B:$AA,20,FALSE))=0,"",VLOOKUP($A191,Questions!$B:$AA,20,FALSE))</f>
        <v xml:space="preserve"> </v>
      </c>
      <c r="D191" s="32" t="str">
        <f>IF(LEN(VLOOKUP($A191,Questions!$B:$AA,21,FALSE))=0,"",VLOOKUP($A191,Questions!$B:$AA,21,FALSE))</f>
        <v xml:space="preserve"> </v>
      </c>
      <c r="E191" s="30" t="str">
        <f>IF(LEN(VLOOKUP($A191,Questions!$B:$AA,22,FALSE))=0,"",VLOOKUP($A191,Questions!$B:$AA,22,FALSE))</f>
        <v xml:space="preserve"> </v>
      </c>
      <c r="F191" s="30" t="str">
        <f>IF(LEN(VLOOKUP($A191,Questions!$B:$AA,23,FALSE))=0,"",VLOOKUP($A191,Questions!$B:$AA,23,FALSE))</f>
        <v xml:space="preserve"> </v>
      </c>
      <c r="G191" s="31" t="str">
        <f>IF(LEN(VLOOKUP($A191,Questions!$B:$AA,24,FALSE))=0,"",VLOOKUP($A191,Questions!$B:$AA,24,FALSE))</f>
        <v xml:space="preserve"> </v>
      </c>
      <c r="H191" s="17" t="str">
        <f>IF(LEN(VLOOKUP($A191,Questions!$B:$AA,25,FALSE))=0,"",VLOOKUP($A191,Questions!$B:$AA,25,FALSE))</f>
        <v xml:space="preserve"> </v>
      </c>
      <c r="I191" s="17" t="str">
        <f>IF(LEN(VLOOKUP($A191,Questions!$B:$AA,26,FALSE))=0,"",VLOOKUP($A191,Questions!$B:$AA,26,FALSE))</f>
        <v xml:space="preserve"> </v>
      </c>
      <c r="J191" s="17" t="str">
        <f>IF(LEN(VLOOKUP($A191,Questions!$B:$AB,27,FALSE))=0,"",VLOOKUP($A191,Questions!$B:$AB,27,FALSE))</f>
        <v xml:space="preserve"> </v>
      </c>
      <c r="K191" s="273" t="s">
        <v>3242</v>
      </c>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2">
      <c r="A192" s="331" t="str">
        <f>IF($C$31="","Firewalls, IDS, IPS, and Networking",IF($C$31="Yes","FW/IDPS/Networks - Optional based on QUALIFIER response.","Firewalls, IDS, IPS, and Networking"))</f>
        <v>Firewalls, IDS, IPS, and Networking</v>
      </c>
      <c r="B192" s="331"/>
      <c r="C192" s="20" t="str">
        <f>C$23</f>
        <v>CIS Critical Security Controls v6.1</v>
      </c>
      <c r="D192" s="20" t="str">
        <f t="shared" ref="D192:J192" si="12">D$23</f>
        <v>HIPAA</v>
      </c>
      <c r="E192" s="20" t="str">
        <f t="shared" si="12"/>
        <v>ISO 27002:27013</v>
      </c>
      <c r="F192" s="20" t="str">
        <f t="shared" si="12"/>
        <v>NIST Cybersecurity Framework</v>
      </c>
      <c r="G192" s="20" t="str">
        <f t="shared" si="12"/>
        <v>NIST SP 800-171r2</v>
      </c>
      <c r="H192" s="20" t="str">
        <f t="shared" si="12"/>
        <v>NIST SP 800-53r4</v>
      </c>
      <c r="I192" s="20" t="str">
        <f t="shared" si="12"/>
        <v>PCI DSS</v>
      </c>
      <c r="J192" s="20" t="str">
        <f t="shared" si="12"/>
        <v>Trusted CI</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2">
      <c r="A193" s="11" t="s">
        <v>216</v>
      </c>
      <c r="B193" s="25" t="str">
        <f>VLOOKUP(A193,'HECVAT - Full | Vendor Response'!A$27:B$284,2,FALSE)</f>
        <v>Are you utilizing a stateful packet inspection (SPI) firewall?</v>
      </c>
      <c r="C193" s="30" t="str">
        <f>IF(LEN(VLOOKUP($A193,Questions!$B:$AA,20,FALSE))=0,"",VLOOKUP($A193,Questions!$B:$AA,20,FALSE))</f>
        <v xml:space="preserve"> </v>
      </c>
      <c r="D193" s="32" t="str">
        <f>IF(LEN(VLOOKUP($A193,Questions!$B:$AA,21,FALSE))=0,"",VLOOKUP($A193,Questions!$B:$AA,21,FALSE))</f>
        <v xml:space="preserve"> </v>
      </c>
      <c r="E193" s="30" t="str">
        <f>IF(LEN(VLOOKUP($A193,Questions!$B:$AA,22,FALSE))=0,"",VLOOKUP($A193,Questions!$B:$AA,22,FALSE))</f>
        <v xml:space="preserve"> </v>
      </c>
      <c r="F193" s="30" t="str">
        <f>IF(LEN(VLOOKUP($A193,Questions!$B:$AA,23,FALSE))=0,"",VLOOKUP($A193,Questions!$B:$AA,23,FALSE))</f>
        <v xml:space="preserve"> </v>
      </c>
      <c r="G193" s="31" t="str">
        <f>IF(LEN(VLOOKUP($A193,Questions!$B:$AA,24,FALSE))=0,"",VLOOKUP($A193,Questions!$B:$AA,24,FALSE))</f>
        <v xml:space="preserve"> </v>
      </c>
      <c r="H193" s="31" t="str">
        <f>IF(LEN(VLOOKUP($A193,Questions!$B:$AA,25,FALSE))=0,"",VLOOKUP($A193,Questions!$B:$AA,25,FALSE))</f>
        <v xml:space="preserve"> </v>
      </c>
      <c r="I193" s="254" t="str">
        <f>IF(LEN(VLOOKUP($A193,Questions!$B:$AA,26,FALSE))=0,"",VLOOKUP($A193,Questions!$B:$AA,26,FALSE))</f>
        <v xml:space="preserve"> </v>
      </c>
      <c r="J193" s="254"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36" customHeight="1" x14ac:dyDescent="0.2">
      <c r="A194" s="11" t="s">
        <v>217</v>
      </c>
      <c r="B194" s="25" t="str">
        <f>VLOOKUP(A194,'HECVAT - Full | Vendor Response'!A$27:B$284,2,FALSE)</f>
        <v>Is authority for firewall change approval documented? Please list approver names or titles in Additional Info</v>
      </c>
      <c r="C194" s="30" t="str">
        <f>IF(LEN(VLOOKUP($A194,Questions!$B:$AA,20,FALSE))=0,"",VLOOKUP($A194,Questions!$B:$AA,20,FALSE))</f>
        <v xml:space="preserve"> </v>
      </c>
      <c r="D194" s="32" t="str">
        <f>IF(LEN(VLOOKUP($A194,Questions!$B:$AA,21,FALSE))=0,"",VLOOKUP($A194,Questions!$B:$AA,21,FALSE))</f>
        <v xml:space="preserve"> </v>
      </c>
      <c r="E194" s="30" t="str">
        <f>IF(LEN(VLOOKUP($A194,Questions!$B:$AA,22,FALSE))=0,"",VLOOKUP($A194,Questions!$B:$AA,22,FALSE))</f>
        <v xml:space="preserve"> </v>
      </c>
      <c r="F194" s="30" t="str">
        <f>IF(LEN(VLOOKUP($A194,Questions!$B:$AA,23,FALSE))=0,"",VLOOKUP($A194,Questions!$B:$AA,23,FALSE))</f>
        <v xml:space="preserve"> </v>
      </c>
      <c r="G194" s="31" t="str">
        <f>IF(LEN(VLOOKUP($A194,Questions!$B:$AA,24,FALSE))=0,"",VLOOKUP($A194,Questions!$B:$AA,24,FALSE))</f>
        <v xml:space="preserve"> </v>
      </c>
      <c r="H194" s="31" t="str">
        <f>IF(LEN(VLOOKUP($A194,Questions!$B:$AA,25,FALSE))=0,"",VLOOKUP($A194,Questions!$B:$AA,25,FALSE))</f>
        <v xml:space="preserve"> </v>
      </c>
      <c r="I194" s="254" t="str">
        <f>IF(LEN(VLOOKUP($A194,Questions!$B:$AA,26,FALSE))=0,"",VLOOKUP($A194,Questions!$B:$AA,26,FALSE))</f>
        <v xml:space="preserve"> </v>
      </c>
      <c r="J194" s="254"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48" customHeight="1" x14ac:dyDescent="0.2">
      <c r="A195" s="11" t="s">
        <v>218</v>
      </c>
      <c r="B195" s="25" t="str">
        <f>VLOOKUP(A195,'HECVAT - Full | Vendor Response'!A$27:B$284,2,FALSE)</f>
        <v>Do you have a documented policy for firewall change requests?</v>
      </c>
      <c r="C195" s="30" t="str">
        <f>IF(LEN(VLOOKUP($A195,Questions!$B:$AA,20,FALSE))=0,"",VLOOKUP($A195,Questions!$B:$AA,20,FALSE))</f>
        <v xml:space="preserve"> </v>
      </c>
      <c r="D195" s="32" t="str">
        <f>IF(LEN(VLOOKUP($A195,Questions!$B:$AA,21,FALSE))=0,"",VLOOKUP($A195,Questions!$B:$AA,21,FALSE))</f>
        <v xml:space="preserve"> </v>
      </c>
      <c r="E195" s="30" t="str">
        <f>IF(LEN(VLOOKUP($A195,Questions!$B:$AA,22,FALSE))=0,"",VLOOKUP($A195,Questions!$B:$AA,22,FALSE))</f>
        <v xml:space="preserve"> </v>
      </c>
      <c r="F195" s="30" t="str">
        <f>IF(LEN(VLOOKUP($A195,Questions!$B:$AA,23,FALSE))=0,"",VLOOKUP($A195,Questions!$B:$AA,23,FALSE))</f>
        <v xml:space="preserve"> </v>
      </c>
      <c r="G195" s="31" t="str">
        <f>IF(LEN(VLOOKUP($A195,Questions!$B:$AA,24,FALSE))=0,"",VLOOKUP($A195,Questions!$B:$AA,24,FALSE))</f>
        <v xml:space="preserve"> </v>
      </c>
      <c r="H195" s="31" t="str">
        <f>IF(LEN(VLOOKUP($A195,Questions!$B:$AA,25,FALSE))=0,"",VLOOKUP($A195,Questions!$B:$AA,25,FALSE))</f>
        <v xml:space="preserve"> </v>
      </c>
      <c r="I195" s="254" t="str">
        <f>IF(LEN(VLOOKUP($A195,Questions!$B:$AA,26,FALSE))=0,"",VLOOKUP($A195,Questions!$B:$AA,26,FALSE))</f>
        <v xml:space="preserve"> </v>
      </c>
      <c r="J195" s="254"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2">
      <c r="A196" s="11" t="s">
        <v>219</v>
      </c>
      <c r="B196" s="25" t="str">
        <f>VLOOKUP(A196,'HECVAT - Full | Vendor Response'!A$27:B$284,2,FALSE)</f>
        <v>Have you implemented an Intrusion Detection System (network-based)?</v>
      </c>
      <c r="C196" s="30" t="str">
        <f>IF(LEN(VLOOKUP($A196,Questions!$B:$AA,20,FALSE))=0,"",VLOOKUP($A196,Questions!$B:$AA,20,FALSE))</f>
        <v xml:space="preserve"> </v>
      </c>
      <c r="D196" s="32" t="str">
        <f>IF(LEN(VLOOKUP($A196,Questions!$B:$AA,21,FALSE))=0,"",VLOOKUP($A196,Questions!$B:$AA,21,FALSE))</f>
        <v xml:space="preserve"> </v>
      </c>
      <c r="E196" s="30" t="str">
        <f>IF(LEN(VLOOKUP($A196,Questions!$B:$AA,22,FALSE))=0,"",VLOOKUP($A196,Questions!$B:$AA,22,FALSE))</f>
        <v xml:space="preserve"> </v>
      </c>
      <c r="F196" s="30" t="str">
        <f>IF(LEN(VLOOKUP($A196,Questions!$B:$AA,23,FALSE))=0,"",VLOOKUP($A196,Questions!$B:$AA,23,FALSE))</f>
        <v xml:space="preserve"> </v>
      </c>
      <c r="G196" s="31" t="str">
        <f>IF(LEN(VLOOKUP($A196,Questions!$B:$AA,24,FALSE))=0,"",VLOOKUP($A196,Questions!$B:$AA,24,FALSE))</f>
        <v xml:space="preserve"> </v>
      </c>
      <c r="H196" s="31" t="str">
        <f>IF(LEN(VLOOKUP($A196,Questions!$B:$AA,25,FALSE))=0,"",VLOOKUP($A196,Questions!$B:$AA,25,FALSE))</f>
        <v xml:space="preserve"> </v>
      </c>
      <c r="I196" s="254" t="str">
        <f>IF(LEN(VLOOKUP($A196,Questions!$B:$AA,26,FALSE))=0,"",VLOOKUP($A196,Questions!$B:$AA,26,FALSE))</f>
        <v xml:space="preserve"> </v>
      </c>
      <c r="J196" s="254"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2">
      <c r="A197" s="11" t="s">
        <v>220</v>
      </c>
      <c r="B197" s="25" t="str">
        <f>VLOOKUP(A197,'HECVAT - Full | Vendor Response'!A$27:B$284,2,FALSE)</f>
        <v>Have you implemented an Intrusion Prevention System (network-based)?</v>
      </c>
      <c r="C197" s="30" t="str">
        <f>IF(LEN(VLOOKUP($A197,Questions!$B:$AA,20,FALSE))=0,"",VLOOKUP($A197,Questions!$B:$AA,20,FALSE))</f>
        <v xml:space="preserve"> </v>
      </c>
      <c r="D197" s="32" t="str">
        <f>IF(LEN(VLOOKUP($A197,Questions!$B:$AA,21,FALSE))=0,"",VLOOKUP($A197,Questions!$B:$AA,21,FALSE))</f>
        <v xml:space="preserve"> </v>
      </c>
      <c r="E197" s="30" t="str">
        <f>IF(LEN(VLOOKUP($A197,Questions!$B:$AA,22,FALSE))=0,"",VLOOKUP($A197,Questions!$B:$AA,22,FALSE))</f>
        <v xml:space="preserve"> </v>
      </c>
      <c r="F197" s="30" t="str">
        <f>IF(LEN(VLOOKUP($A197,Questions!$B:$AA,23,FALSE))=0,"",VLOOKUP($A197,Questions!$B:$AA,23,FALSE))</f>
        <v xml:space="preserve"> </v>
      </c>
      <c r="G197" s="30" t="str">
        <f>IF(LEN(VLOOKUP($A197,Questions!$B:$AA,24,FALSE))=0,"",VLOOKUP($A197,Questions!$B:$AA,24,FALSE))</f>
        <v xml:space="preserve"> </v>
      </c>
      <c r="H197" s="30" t="str">
        <f>IF(LEN(VLOOKUP($A197,Questions!$B:$AA,25,FALSE))=0,"",VLOOKUP($A197,Questions!$B:$AA,25,FALSE))</f>
        <v xml:space="preserve"> </v>
      </c>
      <c r="I197" s="254" t="str">
        <f>IF(LEN(VLOOKUP($A197,Questions!$B:$AA,26,FALSE))=0,"",VLOOKUP($A197,Questions!$B:$AA,26,FALSE))</f>
        <v xml:space="preserve"> </v>
      </c>
      <c r="J197" s="254"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2">
      <c r="A198" s="11" t="s">
        <v>221</v>
      </c>
      <c r="B198" s="25" t="str">
        <f>VLOOKUP(A198,'HECVAT - Full | Vendor Response'!A$27:B$284,2,FALSE)</f>
        <v>Do you employ host-based intrusion detection?</v>
      </c>
      <c r="C198" s="30" t="str">
        <f>IF(LEN(VLOOKUP($A198,Questions!$B:$AA,20,FALSE))=0,"",VLOOKUP($A198,Questions!$B:$AA,20,FALSE))</f>
        <v xml:space="preserve"> </v>
      </c>
      <c r="D198" s="32" t="str">
        <f>IF(LEN(VLOOKUP($A198,Questions!$B:$AA,21,FALSE))=0,"",VLOOKUP($A198,Questions!$B:$AA,21,FALSE))</f>
        <v xml:space="preserve"> </v>
      </c>
      <c r="E198" s="30" t="str">
        <f>IF(LEN(VLOOKUP($A198,Questions!$B:$AA,22,FALSE))=0,"",VLOOKUP($A198,Questions!$B:$AA,22,FALSE))</f>
        <v xml:space="preserve"> </v>
      </c>
      <c r="F198" s="30" t="str">
        <f>IF(LEN(VLOOKUP($A198,Questions!$B:$AA,23,FALSE))=0,"",VLOOKUP($A198,Questions!$B:$AA,23,FALSE))</f>
        <v xml:space="preserve"> </v>
      </c>
      <c r="G198" s="30" t="str">
        <f>IF(LEN(VLOOKUP($A198,Questions!$B:$AA,24,FALSE))=0,"",VLOOKUP($A198,Questions!$B:$AA,24,FALSE))</f>
        <v xml:space="preserve"> </v>
      </c>
      <c r="H198" s="30" t="str">
        <f>IF(LEN(VLOOKUP($A198,Questions!$B:$AA,25,FALSE))=0,"",VLOOKUP($A198,Questions!$B:$AA,25,FALSE))</f>
        <v xml:space="preserve"> </v>
      </c>
      <c r="I198" s="254" t="str">
        <f>IF(LEN(VLOOKUP($A198,Questions!$B:$AA,26,FALSE))=0,"",VLOOKUP($A198,Questions!$B:$AA,26,FALSE))</f>
        <v xml:space="preserve"> </v>
      </c>
      <c r="J198" s="254"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2">
      <c r="A199" s="11" t="s">
        <v>222</v>
      </c>
      <c r="B199" s="25" t="str">
        <f>VLOOKUP(A199,'HECVAT - Full | Vendor Response'!A$27:B$284,2,FALSE)</f>
        <v>Do you employ host-based intrusion prevention?</v>
      </c>
      <c r="C199" s="30" t="str">
        <f>IF(LEN(VLOOKUP($A199,Questions!$B:$AA,20,FALSE))=0,"",VLOOKUP($A199,Questions!$B:$AA,20,FALSE))</f>
        <v xml:space="preserve"> </v>
      </c>
      <c r="D199" s="32" t="str">
        <f>IF(LEN(VLOOKUP($A199,Questions!$B:$AA,21,FALSE))=0,"",VLOOKUP($A199,Questions!$B:$AA,21,FALSE))</f>
        <v xml:space="preserve"> </v>
      </c>
      <c r="E199" s="30" t="str">
        <f>IF(LEN(VLOOKUP($A199,Questions!$B:$AA,22,FALSE))=0,"",VLOOKUP($A199,Questions!$B:$AA,22,FALSE))</f>
        <v xml:space="preserve"> </v>
      </c>
      <c r="F199" s="30" t="str">
        <f>IF(LEN(VLOOKUP($A199,Questions!$B:$AA,23,FALSE))=0,"",VLOOKUP($A199,Questions!$B:$AA,23,FALSE))</f>
        <v xml:space="preserve"> </v>
      </c>
      <c r="G199" s="30" t="str">
        <f>IF(LEN(VLOOKUP($A199,Questions!$B:$AA,24,FALSE))=0,"",VLOOKUP($A199,Questions!$B:$AA,24,FALSE))</f>
        <v xml:space="preserve"> </v>
      </c>
      <c r="H199" s="30" t="str">
        <f>IF(LEN(VLOOKUP($A199,Questions!$B:$AA,25,FALSE))=0,"",VLOOKUP($A199,Questions!$B:$AA,25,FALSE))</f>
        <v xml:space="preserve"> </v>
      </c>
      <c r="I199" s="254" t="str">
        <f>IF(LEN(VLOOKUP($A199,Questions!$B:$AA,26,FALSE))=0,"",VLOOKUP($A199,Questions!$B:$AA,26,FALSE))</f>
        <v xml:space="preserve"> </v>
      </c>
      <c r="J199" s="254"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36" customHeight="1" x14ac:dyDescent="0.2">
      <c r="A200" s="11" t="s">
        <v>223</v>
      </c>
      <c r="B200" s="25" t="str">
        <f>VLOOKUP(A200,'HECVAT - Full | Vendor Response'!A$27:B$284,2,FALSE)</f>
        <v>Are you employing any next-generation persistent threat (NGPT) monitoring?</v>
      </c>
      <c r="C200" s="30" t="str">
        <f>IF(LEN(VLOOKUP($A200,Questions!$B:$AA,20,FALSE))=0,"",VLOOKUP($A200,Questions!$B:$AA,20,FALSE))</f>
        <v xml:space="preserve"> </v>
      </c>
      <c r="D200" s="32" t="str">
        <f>IF(LEN(VLOOKUP($A200,Questions!$B:$AA,21,FALSE))=0,"",VLOOKUP($A200,Questions!$B:$AA,21,FALSE))</f>
        <v xml:space="preserve"> </v>
      </c>
      <c r="E200" s="30" t="str">
        <f>IF(LEN(VLOOKUP($A200,Questions!$B:$AA,22,FALSE))=0,"",VLOOKUP($A200,Questions!$B:$AA,22,FALSE))</f>
        <v xml:space="preserve"> </v>
      </c>
      <c r="F200" s="30" t="str">
        <f>IF(LEN(VLOOKUP($A200,Questions!$B:$AA,23,FALSE))=0,"",VLOOKUP($A200,Questions!$B:$AA,23,FALSE))</f>
        <v xml:space="preserve"> </v>
      </c>
      <c r="G200" s="30" t="str">
        <f>IF(LEN(VLOOKUP($A200,Questions!$B:$AA,24,FALSE))=0,"",VLOOKUP($A200,Questions!$B:$AA,24,FALSE))</f>
        <v xml:space="preserve"> </v>
      </c>
      <c r="H200" s="30" t="str">
        <f>IF(LEN(VLOOKUP($A200,Questions!$B:$AA,25,FALSE))=0,"",VLOOKUP($A200,Questions!$B:$AA,25,FALSE))</f>
        <v xml:space="preserve"> </v>
      </c>
      <c r="I200" s="254" t="str">
        <f>IF(LEN(VLOOKUP($A200,Questions!$B:$AA,26,FALSE))=0,"",VLOOKUP($A200,Questions!$B:$AA,26,FALSE))</f>
        <v xml:space="preserve"> </v>
      </c>
      <c r="J200" s="254"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48" customHeight="1" x14ac:dyDescent="0.2">
      <c r="A201" s="11" t="s">
        <v>224</v>
      </c>
      <c r="B201" s="25" t="str">
        <f>VLOOKUP(A201,'HECVAT - Full | Vendor Response'!A$27:B$284,2,FALSE)</f>
        <v>Do you monitor for intrusions on a 24 x 7 x 365 basis?</v>
      </c>
      <c r="C201" s="30" t="str">
        <f>IF(LEN(VLOOKUP($A201,Questions!$B:$AA,20,FALSE))=0,"",VLOOKUP($A201,Questions!$B:$AA,20,FALSE))</f>
        <v xml:space="preserve"> </v>
      </c>
      <c r="D201" s="32" t="str">
        <f>IF(LEN(VLOOKUP($A201,Questions!$B:$AA,21,FALSE))=0,"",VLOOKUP($A201,Questions!$B:$AA,21,FALSE))</f>
        <v xml:space="preserve"> </v>
      </c>
      <c r="E201" s="30" t="str">
        <f>IF(LEN(VLOOKUP($A201,Questions!$B:$AA,22,FALSE))=0,"",VLOOKUP($A201,Questions!$B:$AA,22,FALSE))</f>
        <v xml:space="preserve"> </v>
      </c>
      <c r="F201" s="31" t="str">
        <f>IF(LEN(VLOOKUP($A201,Questions!$B:$AA,23,FALSE))=0,"",VLOOKUP($A201,Questions!$B:$AA,23,FALSE))</f>
        <v xml:space="preserve"> </v>
      </c>
      <c r="G201" s="30" t="str">
        <f>IF(LEN(VLOOKUP($A201,Questions!$B:$AA,24,FALSE))=0,"",VLOOKUP($A201,Questions!$B:$AA,24,FALSE))</f>
        <v xml:space="preserve"> </v>
      </c>
      <c r="H201" s="30" t="str">
        <f>IF(LEN(VLOOKUP($A201,Questions!$B:$AA,25,FALSE))=0,"",VLOOKUP($A201,Questions!$B:$AA,25,FALSE))</f>
        <v xml:space="preserve"> </v>
      </c>
      <c r="I201" s="254" t="str">
        <f>IF(LEN(VLOOKUP($A201,Questions!$B:$AA,26,FALSE))=0,"",VLOOKUP($A201,Questions!$B:$AA,26,FALSE))</f>
        <v xml:space="preserve"> </v>
      </c>
      <c r="J201" s="254"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2">
      <c r="A202" s="11" t="s">
        <v>225</v>
      </c>
      <c r="B202" s="25" t="str">
        <f>VLOOKUP(A202,'HECVAT - Full | Vendor Response'!A$27:B$284,2,FALSE)</f>
        <v>Is intrusion monitoring performed internally or by a third-party service?</v>
      </c>
      <c r="C202" s="30" t="str">
        <f>IF(LEN(VLOOKUP($A202,Questions!$B:$AA,20,FALSE))=0,"",VLOOKUP($A202,Questions!$B:$AA,20,FALSE))</f>
        <v xml:space="preserve"> </v>
      </c>
      <c r="D202" s="32" t="str">
        <f>IF(LEN(VLOOKUP($A202,Questions!$B:$AA,21,FALSE))=0,"",VLOOKUP($A202,Questions!$B:$AA,21,FALSE))</f>
        <v xml:space="preserve"> </v>
      </c>
      <c r="E202" s="30" t="str">
        <f>IF(LEN(VLOOKUP($A202,Questions!$B:$AA,22,FALSE))=0,"",VLOOKUP($A202,Questions!$B:$AA,22,FALSE))</f>
        <v xml:space="preserve"> </v>
      </c>
      <c r="F202" s="30" t="str">
        <f>IF(LEN(VLOOKUP($A202,Questions!$B:$AA,23,FALSE))=0,"",VLOOKUP($A202,Questions!$B:$AA,23,FALSE))</f>
        <v xml:space="preserve"> </v>
      </c>
      <c r="G202" s="30" t="str">
        <f>IF(LEN(VLOOKUP($A202,Questions!$B:$AA,24,FALSE))=0,"",VLOOKUP($A202,Questions!$B:$AA,24,FALSE))</f>
        <v xml:space="preserve"> </v>
      </c>
      <c r="H202" s="30" t="str">
        <f>IF(LEN(VLOOKUP($A202,Questions!$B:$AA,25,FALSE))=0,"",VLOOKUP($A202,Questions!$B:$AA,25,FALSE))</f>
        <v xml:space="preserve"> </v>
      </c>
      <c r="I202" s="254" t="str">
        <f>IF(LEN(VLOOKUP($A202,Questions!$B:$AA,26,FALSE))=0,"",VLOOKUP($A202,Questions!$B:$AA,26,FALSE))</f>
        <v xml:space="preserve"> </v>
      </c>
      <c r="J202" s="254"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2">
      <c r="A203" s="11" t="s">
        <v>226</v>
      </c>
      <c r="B203" s="25" t="str">
        <f>VLOOKUP(A203,'HECVAT - Full | Vendor Response'!A$27:B$284,2,FALSE)</f>
        <v>Are audit logs available for all changes to the network, firewall, IDS, and IPS systems?</v>
      </c>
      <c r="C203" s="30" t="str">
        <f>IF(LEN(VLOOKUP($A203,Questions!$B:$AA,20,FALSE))=0,"",VLOOKUP($A203,Questions!$B:$AA,20,FALSE))</f>
        <v xml:space="preserve"> </v>
      </c>
      <c r="D203" s="32" t="str">
        <f>IF(LEN(VLOOKUP($A203,Questions!$B:$AA,21,FALSE))=0,"",VLOOKUP($A203,Questions!$B:$AA,21,FALSE))</f>
        <v xml:space="preserve"> </v>
      </c>
      <c r="E203" s="30" t="str">
        <f>IF(LEN(VLOOKUP($A203,Questions!$B:$AA,22,FALSE))=0,"",VLOOKUP($A203,Questions!$B:$AA,22,FALSE))</f>
        <v xml:space="preserve"> </v>
      </c>
      <c r="F203" s="30" t="str">
        <f>IF(LEN(VLOOKUP($A203,Questions!$B:$AA,23,FALSE))=0,"",VLOOKUP($A203,Questions!$B:$AA,23,FALSE))</f>
        <v xml:space="preserve"> </v>
      </c>
      <c r="G203" s="30" t="str">
        <f>IF(LEN(VLOOKUP($A203,Questions!$B:$AA,24,FALSE))=0,"",VLOOKUP($A203,Questions!$B:$AA,24,FALSE))</f>
        <v xml:space="preserve"> </v>
      </c>
      <c r="H203" s="30" t="str">
        <f>IF(LEN(VLOOKUP($A203,Questions!$B:$AA,25,FALSE))=0,"",VLOOKUP($A203,Questions!$B:$AA,25,FALSE))</f>
        <v xml:space="preserve"> </v>
      </c>
      <c r="I203" s="254" t="str">
        <f>IF(LEN(VLOOKUP($A203,Questions!$B:$AA,26,FALSE))=0,"",VLOOKUP($A203,Questions!$B:$AA,26,FALSE))</f>
        <v xml:space="preserve"> </v>
      </c>
      <c r="J203" s="254" t="str">
        <f>IF(LEN(VLOOKUP($A203,Questions!$B:$AB,27,FALSE))=0,"",VLOOKUP($A203,Questions!$B:$AB,27,FALSE))</f>
        <v xml:space="preserve"> </v>
      </c>
      <c r="K203" s="273" t="s">
        <v>3242</v>
      </c>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36" customHeight="1" x14ac:dyDescent="0.2">
      <c r="A204" s="331" t="str">
        <f>IF($C$31="","Policies, Procedures, and Processes",IF($C$31="Yes","Pol/Pro/Proc - Optional based on QUALIFIER response.","Policies, Procedures, and Processes"))</f>
        <v>Policies, Procedures, and Processes</v>
      </c>
      <c r="B204" s="331"/>
      <c r="C204" s="20" t="str">
        <f>C$23</f>
        <v>CIS Critical Security Controls v6.1</v>
      </c>
      <c r="D204" s="20" t="str">
        <f t="shared" ref="D204:J204" si="13">D$23</f>
        <v>HIPAA</v>
      </c>
      <c r="E204" s="20" t="str">
        <f t="shared" si="13"/>
        <v>ISO 27002:27013</v>
      </c>
      <c r="F204" s="20" t="str">
        <f t="shared" si="13"/>
        <v>NIST Cybersecurity Framework</v>
      </c>
      <c r="G204" s="20" t="str">
        <f t="shared" si="13"/>
        <v>NIST SP 800-171r2</v>
      </c>
      <c r="H204" s="20" t="str">
        <f t="shared" si="13"/>
        <v>NIST SP 800-53r4</v>
      </c>
      <c r="I204" s="20" t="str">
        <f t="shared" si="13"/>
        <v>PCI DSS</v>
      </c>
      <c r="J204" s="20" t="str">
        <f t="shared" si="13"/>
        <v>Trusted CI</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72" customHeight="1" x14ac:dyDescent="0.2">
      <c r="A205" s="11" t="s">
        <v>228</v>
      </c>
      <c r="B205" s="25" t="str">
        <f>VLOOKUP(A205,'HECVAT - Full | Vendor Response'!A$27:B$284,2,FALSE)</f>
        <v>Can you share the organization chart, mission statement, and policies for your information security unit?</v>
      </c>
      <c r="C205" s="31" t="str">
        <f>IF(LEN(VLOOKUP($A205,Questions!$B:$AA,20,FALSE))=0,"",VLOOKUP($A205,Questions!$B:$AA,20,FALSE))</f>
        <v xml:space="preserve"> </v>
      </c>
      <c r="D205" s="31" t="str">
        <f>IF(LEN(VLOOKUP($A205,Questions!$B:$AA,21,FALSE))=0,"",VLOOKUP($A205,Questions!$B:$AA,21,FALSE))</f>
        <v xml:space="preserve"> </v>
      </c>
      <c r="E205" s="30" t="str">
        <f>IF(LEN(VLOOKUP($A205,Questions!$B:$AA,22,FALSE))=0,"",VLOOKUP($A205,Questions!$B:$AA,22,FALSE))</f>
        <v xml:space="preserve"> </v>
      </c>
      <c r="F205" s="30" t="str">
        <f>IF(LEN(VLOOKUP($A205,Questions!$B:$AA,23,FALSE))=0,"",VLOOKUP($A205,Questions!$B:$AA,23,FALSE))</f>
        <v xml:space="preserve"> </v>
      </c>
      <c r="G205" s="30" t="str">
        <f>IF(LEN(VLOOKUP($A205,Questions!$B:$AA,24,FALSE))=0,"",VLOOKUP($A205,Questions!$B:$AA,24,FALSE))</f>
        <v xml:space="preserve"> </v>
      </c>
      <c r="H205" s="30" t="str">
        <f>IF(LEN(VLOOKUP($A205,Questions!$B:$AA,25,FALSE))=0,"",VLOOKUP($A205,Questions!$B:$AA,25,FALSE))</f>
        <v xml:space="preserve"> </v>
      </c>
      <c r="I205" s="30" t="str">
        <f>IF(LEN(VLOOKUP($A205,Questions!$B:$AA,26,FALSE))=0,"",VLOOKUP($A205,Questions!$B:$AA,26,FALSE))</f>
        <v xml:space="preserve"> </v>
      </c>
      <c r="J205" s="30"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x14ac:dyDescent="0.2">
      <c r="A206" s="11" t="s">
        <v>229</v>
      </c>
      <c r="B206" s="25" t="str">
        <f>VLOOKUP(A206,'HECVAT - Full | Vendor Response'!A$27:B$284,2,FALSE)</f>
        <v>Do you have a documented patch management process?</v>
      </c>
      <c r="C206" s="30" t="str">
        <f>IF(LEN(VLOOKUP($A206,Questions!$B:$AA,20,FALSE))=0,"",VLOOKUP($A206,Questions!$B:$AA,20,FALSE))</f>
        <v xml:space="preserve"> </v>
      </c>
      <c r="D206" s="31" t="str">
        <f>IF(LEN(VLOOKUP($A206,Questions!$B:$AA,21,FALSE))=0,"",VLOOKUP($A206,Questions!$B:$AA,21,FALSE))</f>
        <v xml:space="preserve"> </v>
      </c>
      <c r="E206" s="30" t="str">
        <f>IF(LEN(VLOOKUP($A206,Questions!$B:$AA,22,FALSE))=0,"",VLOOKUP($A206,Questions!$B:$AA,22,FALSE))</f>
        <v xml:space="preserve"> </v>
      </c>
      <c r="F206" s="30" t="str">
        <f>IF(LEN(VLOOKUP($A206,Questions!$B:$AA,23,FALSE))=0,"",VLOOKUP($A206,Questions!$B:$AA,23,FALSE))</f>
        <v xml:space="preserve"> </v>
      </c>
      <c r="G206" s="31" t="str">
        <f>IF(LEN(VLOOKUP($A206,Questions!$B:$AA,24,FALSE))=0,"",VLOOKUP($A206,Questions!$B:$AA,24,FALSE))</f>
        <v xml:space="preserve"> </v>
      </c>
      <c r="H206" s="30" t="str">
        <f>IF(LEN(VLOOKUP($A206,Questions!$B:$AA,25,FALSE))=0,"",VLOOKUP($A206,Questions!$B:$AA,25,FALSE))</f>
        <v xml:space="preserve"> </v>
      </c>
      <c r="I206" s="30" t="str">
        <f>IF(LEN(VLOOKUP($A206,Questions!$B:$AA,26,FALSE))=0,"",VLOOKUP($A206,Questions!$B:$AA,26,FALSE))</f>
        <v xml:space="preserve"> </v>
      </c>
      <c r="J206" s="30"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36" customHeight="1" x14ac:dyDescent="0.2">
      <c r="A207" s="11" t="s">
        <v>230</v>
      </c>
      <c r="B207" s="25" t="str">
        <f>VLOOKUP(A207,'HECVAT - Full | Vendor Response'!A$27:B$284,2,FALSE)</f>
        <v>Can you accommodate encryption requirements using open standards?</v>
      </c>
      <c r="C207" s="30" t="str">
        <f>IF(LEN(VLOOKUP($A207,Questions!$B:$AA,20,FALSE))=0,"",VLOOKUP($A207,Questions!$B:$AA,20,FALSE))</f>
        <v xml:space="preserve"> </v>
      </c>
      <c r="D207" s="31" t="str">
        <f>IF(LEN(VLOOKUP($A207,Questions!$B:$AA,21,FALSE))=0,"",VLOOKUP($A207,Questions!$B:$AA,21,FALSE))</f>
        <v xml:space="preserve"> </v>
      </c>
      <c r="E207" s="30" t="str">
        <f>IF(LEN(VLOOKUP($A207,Questions!$B:$AA,22,FALSE))=0,"",VLOOKUP($A207,Questions!$B:$AA,22,FALSE))</f>
        <v xml:space="preserve"> </v>
      </c>
      <c r="F207" s="31" t="str">
        <f>IF(LEN(VLOOKUP($A207,Questions!$B:$AA,23,FALSE))=0,"",VLOOKUP($A207,Questions!$B:$AA,23,FALSE))</f>
        <v xml:space="preserve"> </v>
      </c>
      <c r="G207" s="31" t="str">
        <f>IF(LEN(VLOOKUP($A207,Questions!$B:$AA,24,FALSE))=0,"",VLOOKUP($A207,Questions!$B:$AA,24,FALSE))</f>
        <v xml:space="preserve"> </v>
      </c>
      <c r="H207" s="30" t="str">
        <f>IF(LEN(VLOOKUP($A207,Questions!$B:$AA,25,FALSE))=0,"",VLOOKUP($A207,Questions!$B:$AA,25,FALSE))</f>
        <v xml:space="preserve"> </v>
      </c>
      <c r="I207" s="30" t="str">
        <f>IF(LEN(VLOOKUP($A207,Questions!$B:$AA,26,FALSE))=0,"",VLOOKUP($A207,Questions!$B:$AA,26,FALSE))</f>
        <v xml:space="preserve"> </v>
      </c>
      <c r="J207" s="30"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x14ac:dyDescent="0.2">
      <c r="A208" s="11" t="s">
        <v>231</v>
      </c>
      <c r="B208" s="25" t="str">
        <f>VLOOKUP(A208,'HECVAT - Full | Vendor Response'!A$27:B$284,2,FALSE)</f>
        <v>Are information security principles designed into the product lifecycle?</v>
      </c>
      <c r="C208" s="30" t="str">
        <f>IF(LEN(VLOOKUP($A208,Questions!$B:$AA,20,FALSE))=0,"",VLOOKUP($A208,Questions!$B:$AA,20,FALSE))</f>
        <v xml:space="preserve"> </v>
      </c>
      <c r="D208" s="31" t="str">
        <f>IF(LEN(VLOOKUP($A208,Questions!$B:$AA,21,FALSE))=0,"",VLOOKUP($A208,Questions!$B:$AA,21,FALSE))</f>
        <v xml:space="preserve"> </v>
      </c>
      <c r="E208" s="30" t="str">
        <f>IF(LEN(VLOOKUP($A208,Questions!$B:$AA,22,FALSE))=0,"",VLOOKUP($A208,Questions!$B:$AA,22,FALSE))</f>
        <v xml:space="preserve"> </v>
      </c>
      <c r="F208" s="31" t="str">
        <f>IF(LEN(VLOOKUP($A208,Questions!$B:$AA,23,FALSE))=0,"",VLOOKUP($A208,Questions!$B:$AA,23,FALSE))</f>
        <v xml:space="preserve"> </v>
      </c>
      <c r="G208" s="31" t="str">
        <f>IF(LEN(VLOOKUP($A208,Questions!$B:$AA,24,FALSE))=0,"",VLOOKUP($A208,Questions!$B:$AA,24,FALSE))</f>
        <v xml:space="preserve"> </v>
      </c>
      <c r="H208" s="30" t="str">
        <f>IF(LEN(VLOOKUP($A208,Questions!$B:$AA,25,FALSE))=0,"",VLOOKUP($A208,Questions!$B:$AA,25,FALSE))</f>
        <v xml:space="preserve"> </v>
      </c>
      <c r="I208" s="30" t="str">
        <f>IF(LEN(VLOOKUP($A208,Questions!$B:$AA,26,FALSE))=0,"",VLOOKUP($A208,Questions!$B:$AA,26,FALSE))</f>
        <v xml:space="preserve"> </v>
      </c>
      <c r="J208" s="30"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x14ac:dyDescent="0.2">
      <c r="A209" s="11" t="s">
        <v>232</v>
      </c>
      <c r="B209" s="25" t="str">
        <f>VLOOKUP(A209,'HECVAT - Full | Vendor Response'!A$27:B$284,2,FALSE)</f>
        <v>Do you have a documented systems development life cycle (SDLC)?</v>
      </c>
      <c r="C209" s="30" t="str">
        <f>IF(LEN(VLOOKUP($A209,Questions!$B:$AA,20,FALSE))=0,"",VLOOKUP($A209,Questions!$B:$AA,20,FALSE))</f>
        <v xml:space="preserve"> </v>
      </c>
      <c r="D209" s="31" t="str">
        <f>IF(LEN(VLOOKUP($A209,Questions!$B:$AA,21,FALSE))=0,"",VLOOKUP($A209,Questions!$B:$AA,21,FALSE))</f>
        <v xml:space="preserve"> </v>
      </c>
      <c r="E209" s="30" t="str">
        <f>IF(LEN(VLOOKUP($A209,Questions!$B:$AA,22,FALSE))=0,"",VLOOKUP($A209,Questions!$B:$AA,22,FALSE))</f>
        <v xml:space="preserve"> </v>
      </c>
      <c r="F209" s="31" t="str">
        <f>IF(LEN(VLOOKUP($A209,Questions!$B:$AA,23,FALSE))=0,"",VLOOKUP($A209,Questions!$B:$AA,23,FALSE))</f>
        <v xml:space="preserve"> </v>
      </c>
      <c r="G209" s="31" t="str">
        <f>IF(LEN(VLOOKUP($A209,Questions!$B:$AA,24,FALSE))=0,"",VLOOKUP($A209,Questions!$B:$AA,24,FALSE))</f>
        <v xml:space="preserve"> </v>
      </c>
      <c r="H209" s="30" t="str">
        <f>IF(LEN(VLOOKUP($A209,Questions!$B:$AA,25,FALSE))=0,"",VLOOKUP($A209,Questions!$B:$AA,25,FALSE))</f>
        <v xml:space="preserve"> </v>
      </c>
      <c r="I209" s="30" t="str">
        <f>IF(LEN(VLOOKUP($A209,Questions!$B:$AA,26,FALSE))=0,"",VLOOKUP($A209,Questions!$B:$AA,26,FALSE))</f>
        <v xml:space="preserve"> </v>
      </c>
      <c r="J209" s="30"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48" customHeight="1" x14ac:dyDescent="0.2">
      <c r="A210" s="11" t="s">
        <v>233</v>
      </c>
      <c r="B210" s="25" t="str">
        <f>VLOOKUP(A210,'HECVAT - Full | Vendor Response'!A$27:B$284,2,FALSE)</f>
        <v>Will you comply with applicable breach notification laws?</v>
      </c>
      <c r="C210" s="30" t="str">
        <f>IF(LEN(VLOOKUP($A210,Questions!$B:$AA,20,FALSE))=0,"",VLOOKUP($A210,Questions!$B:$AA,20,FALSE))</f>
        <v xml:space="preserve"> </v>
      </c>
      <c r="D210" s="31" t="str">
        <f>IF(LEN(VLOOKUP($A210,Questions!$B:$AA,21,FALSE))=0,"",VLOOKUP($A210,Questions!$B:$AA,21,FALSE))</f>
        <v xml:space="preserve"> </v>
      </c>
      <c r="E210" s="30" t="str">
        <f>IF(LEN(VLOOKUP($A210,Questions!$B:$AA,22,FALSE))=0,"",VLOOKUP($A210,Questions!$B:$AA,22,FALSE))</f>
        <v xml:space="preserve"> </v>
      </c>
      <c r="F210" s="30" t="str">
        <f>IF(LEN(VLOOKUP($A210,Questions!$B:$AA,23,FALSE))=0,"",VLOOKUP($A210,Questions!$B:$AA,23,FALSE))</f>
        <v xml:space="preserve"> </v>
      </c>
      <c r="G210" s="31" t="str">
        <f>IF(LEN(VLOOKUP($A210,Questions!$B:$AA,24,FALSE))=0,"",VLOOKUP($A210,Questions!$B:$AA,24,FALSE))</f>
        <v xml:space="preserve"> </v>
      </c>
      <c r="H210" s="30" t="str">
        <f>IF(LEN(VLOOKUP($A210,Questions!$B:$AA,25,FALSE))=0,"",VLOOKUP($A210,Questions!$B:$AA,25,FALSE))</f>
        <v xml:space="preserve"> </v>
      </c>
      <c r="I210" s="30" t="str">
        <f>IF(LEN(VLOOKUP($A210,Questions!$B:$AA,26,FALSE))=0,"",VLOOKUP($A210,Questions!$B:$AA,26,FALSE))</f>
        <v xml:space="preserve"> </v>
      </c>
      <c r="J210" s="30"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84" customHeight="1" x14ac:dyDescent="0.2">
      <c r="A211" s="11" t="s">
        <v>234</v>
      </c>
      <c r="B211" s="25" t="str">
        <f>VLOOKUP(A211,'HECVAT - Full | Vendor Response'!A$27:B$284,2,FALSE)</f>
        <v>Will you comply with the institution's IT policies with regards to user privacy and data protection?</v>
      </c>
      <c r="C211" s="30" t="str">
        <f>IF(LEN(VLOOKUP($A211,Questions!$B:$AA,20,FALSE))=0,"",VLOOKUP($A211,Questions!$B:$AA,20,FALSE))</f>
        <v xml:space="preserve"> </v>
      </c>
      <c r="D211" s="31" t="str">
        <f>IF(LEN(VLOOKUP($A211,Questions!$B:$AA,21,FALSE))=0,"",VLOOKUP($A211,Questions!$B:$AA,21,FALSE))</f>
        <v xml:space="preserve"> </v>
      </c>
      <c r="E211" s="30" t="str">
        <f>IF(LEN(VLOOKUP($A211,Questions!$B:$AA,22,FALSE))=0,"",VLOOKUP($A211,Questions!$B:$AA,22,FALSE))</f>
        <v xml:space="preserve"> </v>
      </c>
      <c r="F211" s="30" t="str">
        <f>IF(LEN(VLOOKUP($A211,Questions!$B:$AA,23,FALSE))=0,"",VLOOKUP($A211,Questions!$B:$AA,23,FALSE))</f>
        <v xml:space="preserve"> </v>
      </c>
      <c r="G211" s="30" t="str">
        <f>IF(LEN(VLOOKUP($A211,Questions!$B:$AA,24,FALSE))=0,"",VLOOKUP($A211,Questions!$B:$AA,24,FALSE))</f>
        <v xml:space="preserve"> </v>
      </c>
      <c r="H211" s="30" t="str">
        <f>IF(LEN(VLOOKUP($A211,Questions!$B:$AA,25,FALSE))=0,"",VLOOKUP($A211,Questions!$B:$AA,25,FALSE))</f>
        <v xml:space="preserve"> </v>
      </c>
      <c r="I211" s="30" t="str">
        <f>IF(LEN(VLOOKUP($A211,Questions!$B:$AA,26,FALSE))=0,"",VLOOKUP($A211,Questions!$B:$AA,26,FALSE))</f>
        <v xml:space="preserve"> </v>
      </c>
      <c r="J211" s="30"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48" customHeight="1" x14ac:dyDescent="0.2">
      <c r="A212" s="11" t="s">
        <v>235</v>
      </c>
      <c r="B212" s="25" t="str">
        <f>VLOOKUP(A212,'HECVAT - Full | Vendor Response'!A$27:B$284,2,FALSE)</f>
        <v>Is your company subject to institution's geographic region's laws and regulations?</v>
      </c>
      <c r="C212" s="30" t="str">
        <f>IF(LEN(VLOOKUP($A212,Questions!$B:$AA,20,FALSE))=0,"",VLOOKUP($A212,Questions!$B:$AA,20,FALSE))</f>
        <v xml:space="preserve"> </v>
      </c>
      <c r="D212" s="31" t="str">
        <f>IF(LEN(VLOOKUP($A212,Questions!$B:$AA,21,FALSE))=0,"",VLOOKUP($A212,Questions!$B:$AA,21,FALSE))</f>
        <v xml:space="preserve"> </v>
      </c>
      <c r="E212" s="30" t="str">
        <f>IF(LEN(VLOOKUP($A212,Questions!$B:$AA,22,FALSE))=0,"",VLOOKUP($A212,Questions!$B:$AA,22,FALSE))</f>
        <v xml:space="preserve"> </v>
      </c>
      <c r="F212" s="31" t="str">
        <f>IF(LEN(VLOOKUP($A212,Questions!$B:$AA,23,FALSE))=0,"",VLOOKUP($A212,Questions!$B:$AA,23,FALSE))</f>
        <v xml:space="preserve"> </v>
      </c>
      <c r="G212" s="30" t="str">
        <f>IF(LEN(VLOOKUP($A212,Questions!$B:$AA,24,FALSE))=0,"",VLOOKUP($A212,Questions!$B:$AA,24,FALSE))</f>
        <v xml:space="preserve"> </v>
      </c>
      <c r="H212" s="30" t="str">
        <f>IF(LEN(VLOOKUP($A212,Questions!$B:$AA,25,FALSE))=0,"",VLOOKUP($A212,Questions!$B:$AA,25,FALSE))</f>
        <v xml:space="preserve"> </v>
      </c>
      <c r="I212" s="30" t="str">
        <f>IF(LEN(VLOOKUP($A212,Questions!$B:$AA,26,FALSE))=0,"",VLOOKUP($A212,Questions!$B:$AA,26,FALSE))</f>
        <v xml:space="preserve"> </v>
      </c>
      <c r="J212" s="30"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x14ac:dyDescent="0.2">
      <c r="A213" s="11" t="s">
        <v>236</v>
      </c>
      <c r="B213" s="25" t="str">
        <f>VLOOKUP(A213,'HECVAT - Full | Vendor Response'!A$27:B$284,2,FALSE)</f>
        <v>Do you perform background screenings or multi-state background checks on all employees prior to their first day of work?</v>
      </c>
      <c r="C213" s="30" t="str">
        <f>IF(LEN(VLOOKUP($A213,Questions!$B:$AA,20,FALSE))=0,"",VLOOKUP($A213,Questions!$B:$AA,20,FALSE))</f>
        <v xml:space="preserve"> </v>
      </c>
      <c r="D213" s="31" t="str">
        <f>IF(LEN(VLOOKUP($A213,Questions!$B:$AA,21,FALSE))=0,"",VLOOKUP($A213,Questions!$B:$AA,21,FALSE))</f>
        <v xml:space="preserve"> </v>
      </c>
      <c r="E213" s="30" t="str">
        <f>IF(LEN(VLOOKUP($A213,Questions!$B:$AA,22,FALSE))=0,"",VLOOKUP($A213,Questions!$B:$AA,22,FALSE))</f>
        <v xml:space="preserve"> </v>
      </c>
      <c r="F213" s="30" t="str">
        <f>IF(LEN(VLOOKUP($A213,Questions!$B:$AA,23,FALSE))=0,"",VLOOKUP($A213,Questions!$B:$AA,23,FALSE))</f>
        <v xml:space="preserve"> </v>
      </c>
      <c r="G213" s="31" t="str">
        <f>IF(LEN(VLOOKUP($A213,Questions!$B:$AA,24,FALSE))=0,"",VLOOKUP($A213,Questions!$B:$AA,24,FALSE))</f>
        <v xml:space="preserve"> </v>
      </c>
      <c r="H213" s="30" t="str">
        <f>IF(LEN(VLOOKUP($A213,Questions!$B:$AA,25,FALSE))=0,"",VLOOKUP($A213,Questions!$B:$AA,25,FALSE))</f>
        <v xml:space="preserve"> </v>
      </c>
      <c r="I213" s="30" t="str">
        <f>IF(LEN(VLOOKUP($A213,Questions!$B:$AA,26,FALSE))=0,"",VLOOKUP($A213,Questions!$B:$AA,26,FALSE))</f>
        <v xml:space="preserve"> </v>
      </c>
      <c r="J213" s="30"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2">
      <c r="A214" s="11" t="s">
        <v>237</v>
      </c>
      <c r="B214" s="25" t="str">
        <f>VLOOKUP(A214,'HECVAT - Full | Vendor Response'!A$27:B$284,2,FALSE)</f>
        <v>Do you require new employees to fill out agreements and review policies?</v>
      </c>
      <c r="C214" s="30" t="str">
        <f>IF(LEN(VLOOKUP($A214,Questions!$B:$AA,20,FALSE))=0,"",VLOOKUP($A214,Questions!$B:$AA,20,FALSE))</f>
        <v xml:space="preserve"> </v>
      </c>
      <c r="D214" s="31" t="str">
        <f>IF(LEN(VLOOKUP($A214,Questions!$B:$AA,21,FALSE))=0,"",VLOOKUP($A214,Questions!$B:$AA,21,FALSE))</f>
        <v xml:space="preserve"> </v>
      </c>
      <c r="E214" s="30" t="str">
        <f>IF(LEN(VLOOKUP($A214,Questions!$B:$AA,22,FALSE))=0,"",VLOOKUP($A214,Questions!$B:$AA,22,FALSE))</f>
        <v xml:space="preserve"> </v>
      </c>
      <c r="F214" s="30" t="str">
        <f>IF(LEN(VLOOKUP($A214,Questions!$B:$AA,23,FALSE))=0,"",VLOOKUP($A214,Questions!$B:$AA,23,FALSE))</f>
        <v xml:space="preserve"> </v>
      </c>
      <c r="G214" s="30" t="str">
        <f>IF(LEN(VLOOKUP($A214,Questions!$B:$AA,24,FALSE))=0,"",VLOOKUP($A214,Questions!$B:$AA,24,FALSE))</f>
        <v xml:space="preserve"> </v>
      </c>
      <c r="H214" s="30" t="str">
        <f>IF(LEN(VLOOKUP($A214,Questions!$B:$AA,25,FALSE))=0,"",VLOOKUP($A214,Questions!$B:$AA,25,FALSE))</f>
        <v xml:space="preserve"> </v>
      </c>
      <c r="I214" s="30" t="str">
        <f>IF(LEN(VLOOKUP($A214,Questions!$B:$AA,26,FALSE))=0,"",VLOOKUP($A214,Questions!$B:$AA,26,FALSE))</f>
        <v xml:space="preserve"> </v>
      </c>
      <c r="J214" s="30"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36" customHeight="1" x14ac:dyDescent="0.2">
      <c r="A215" s="11" t="s">
        <v>238</v>
      </c>
      <c r="B215" s="25" t="str">
        <f>VLOOKUP(A215,'HECVAT - Full | Vendor Response'!A$27:B$284,2,FALSE)</f>
        <v>Do you have a documented information security policy?</v>
      </c>
      <c r="C215" s="30" t="str">
        <f>IF(LEN(VLOOKUP($A215,Questions!$B:$AA,20,FALSE))=0,"",VLOOKUP($A215,Questions!$B:$AA,20,FALSE))</f>
        <v xml:space="preserve"> </v>
      </c>
      <c r="D215" s="31" t="str">
        <f>IF(LEN(VLOOKUP($A215,Questions!$B:$AA,21,FALSE))=0,"",VLOOKUP($A215,Questions!$B:$AA,21,FALSE))</f>
        <v xml:space="preserve"> </v>
      </c>
      <c r="E215" s="30" t="str">
        <f>IF(LEN(VLOOKUP($A215,Questions!$B:$AA,22,FALSE))=0,"",VLOOKUP($A215,Questions!$B:$AA,22,FALSE))</f>
        <v xml:space="preserve"> </v>
      </c>
      <c r="F215" s="30" t="str">
        <f>IF(LEN(VLOOKUP($A215,Questions!$B:$AA,23,FALSE))=0,"",VLOOKUP($A215,Questions!$B:$AA,23,FALSE))</f>
        <v xml:space="preserve"> </v>
      </c>
      <c r="G215" s="30" t="str">
        <f>IF(LEN(VLOOKUP($A215,Questions!$B:$AA,24,FALSE))=0,"",VLOOKUP($A215,Questions!$B:$AA,24,FALSE))</f>
        <v xml:space="preserve"> </v>
      </c>
      <c r="H215" s="30" t="str">
        <f>IF(LEN(VLOOKUP($A215,Questions!$B:$AA,25,FALSE))=0,"",VLOOKUP($A215,Questions!$B:$AA,25,FALSE))</f>
        <v xml:space="preserve"> </v>
      </c>
      <c r="I215" s="30" t="str">
        <f>IF(LEN(VLOOKUP($A215,Questions!$B:$AA,26,FALSE))=0,"",VLOOKUP($A215,Questions!$B:$AA,26,FALSE))</f>
        <v xml:space="preserve"> </v>
      </c>
      <c r="J215" s="30"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48" customHeight="1" x14ac:dyDescent="0.2">
      <c r="A216" s="11" t="s">
        <v>239</v>
      </c>
      <c r="B216" s="25" t="str">
        <f>VLOOKUP(A216,'HECVAT - Full | Vendor Response'!A$27:B$284,2,FALSE)</f>
        <v>Do you have an information security awareness program?</v>
      </c>
      <c r="C216" s="30" t="str">
        <f>IF(LEN(VLOOKUP($A216,Questions!$B:$AA,20,FALSE))=0,"",VLOOKUP($A216,Questions!$B:$AA,20,FALSE))</f>
        <v xml:space="preserve"> </v>
      </c>
      <c r="D216" s="31" t="str">
        <f>IF(LEN(VLOOKUP($A216,Questions!$B:$AA,21,FALSE))=0,"",VLOOKUP($A216,Questions!$B:$AA,21,FALSE))</f>
        <v xml:space="preserve"> </v>
      </c>
      <c r="E216" s="30" t="str">
        <f>IF(LEN(VLOOKUP($A216,Questions!$B:$AA,22,FALSE))=0,"",VLOOKUP($A216,Questions!$B:$AA,22,FALSE))</f>
        <v xml:space="preserve"> </v>
      </c>
      <c r="F216" s="31" t="str">
        <f>IF(LEN(VLOOKUP($A216,Questions!$B:$AA,23,FALSE))=0,"",VLOOKUP($A216,Questions!$B:$AA,23,FALSE))</f>
        <v xml:space="preserve"> </v>
      </c>
      <c r="G216" s="30" t="str">
        <f>IF(LEN(VLOOKUP($A216,Questions!$B:$AA,24,FALSE))=0,"",VLOOKUP($A216,Questions!$B:$AA,24,FALSE))</f>
        <v xml:space="preserve"> </v>
      </c>
      <c r="H216" s="30" t="str">
        <f>IF(LEN(VLOOKUP($A216,Questions!$B:$AA,25,FALSE))=0,"",VLOOKUP($A216,Questions!$B:$AA,25,FALSE))</f>
        <v xml:space="preserve"> </v>
      </c>
      <c r="I216" s="30" t="str">
        <f>IF(LEN(VLOOKUP($A216,Questions!$B:$AA,26,FALSE))=0,"",VLOOKUP($A216,Questions!$B:$AA,26,FALSE))</f>
        <v xml:space="preserve"> </v>
      </c>
      <c r="J216" s="30"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36" customHeight="1" x14ac:dyDescent="0.2">
      <c r="A217" s="11" t="s">
        <v>240</v>
      </c>
      <c r="B217" s="25" t="str">
        <f>VLOOKUP(A217,'HECVAT - Full | Vendor Response'!A$27:B$284,2,FALSE)</f>
        <v>Is security awareness training mandatory for all employees?</v>
      </c>
      <c r="C217" s="30" t="str">
        <f>IF(LEN(VLOOKUP($A217,Questions!$B:$AA,20,FALSE))=0,"",VLOOKUP($A217,Questions!$B:$AA,20,FALSE))</f>
        <v xml:space="preserve"> </v>
      </c>
      <c r="D217" s="31" t="str">
        <f>IF(LEN(VLOOKUP($A217,Questions!$B:$AA,21,FALSE))=0,"",VLOOKUP($A217,Questions!$B:$AA,21,FALSE))</f>
        <v xml:space="preserve"> </v>
      </c>
      <c r="E217" s="30" t="str">
        <f>IF(LEN(VLOOKUP($A217,Questions!$B:$AA,22,FALSE))=0,"",VLOOKUP($A217,Questions!$B:$AA,22,FALSE))</f>
        <v xml:space="preserve"> </v>
      </c>
      <c r="F217" s="30" t="str">
        <f>IF(LEN(VLOOKUP($A217,Questions!$B:$AA,23,FALSE))=0,"",VLOOKUP($A217,Questions!$B:$AA,23,FALSE))</f>
        <v xml:space="preserve"> </v>
      </c>
      <c r="G217" s="31" t="str">
        <f>IF(LEN(VLOOKUP($A217,Questions!$B:$AA,24,FALSE))=0,"",VLOOKUP($A217,Questions!$B:$AA,24,FALSE))</f>
        <v xml:space="preserve"> </v>
      </c>
      <c r="H217" s="30" t="str">
        <f>IF(LEN(VLOOKUP($A217,Questions!$B:$AA,25,FALSE))=0,"",VLOOKUP($A217,Questions!$B:$AA,25,FALSE))</f>
        <v xml:space="preserve"> </v>
      </c>
      <c r="I217" s="30" t="str">
        <f>IF(LEN(VLOOKUP($A217,Questions!$B:$AA,26,FALSE))=0,"",VLOOKUP($A217,Questions!$B:$AA,26,FALSE))</f>
        <v xml:space="preserve"> </v>
      </c>
      <c r="J217" s="30"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48" customHeight="1" x14ac:dyDescent="0.2">
      <c r="A218" s="11" t="s">
        <v>241</v>
      </c>
      <c r="B218" s="25" t="str">
        <f>VLOOKUP(A218,'HECVAT - Full | Vendor Response'!A$27:B$284,2,FALSE)</f>
        <v>Do you have process and procedure(s) documented, and currently followed, that require a review and update of the access list(s) for privileged accounts?</v>
      </c>
      <c r="C218" s="30" t="str">
        <f>IF(LEN(VLOOKUP($A218,Questions!$B:$AA,20,FALSE))=0,"",VLOOKUP($A218,Questions!$B:$AA,20,FALSE))</f>
        <v xml:space="preserve"> </v>
      </c>
      <c r="D218" s="31" t="str">
        <f>IF(LEN(VLOOKUP($A218,Questions!$B:$AA,21,FALSE))=0,"",VLOOKUP($A218,Questions!$B:$AA,21,FALSE))</f>
        <v xml:space="preserve"> </v>
      </c>
      <c r="E218" s="30" t="str">
        <f>IF(LEN(VLOOKUP($A218,Questions!$B:$AA,22,FALSE))=0,"",VLOOKUP($A218,Questions!$B:$AA,22,FALSE))</f>
        <v xml:space="preserve"> </v>
      </c>
      <c r="F218" s="30" t="str">
        <f>IF(LEN(VLOOKUP($A218,Questions!$B:$AA,23,FALSE))=0,"",VLOOKUP($A218,Questions!$B:$AA,23,FALSE))</f>
        <v xml:space="preserve"> </v>
      </c>
      <c r="G218" s="30" t="str">
        <f>IF(LEN(VLOOKUP($A218,Questions!$B:$AA,24,FALSE))=0,"",VLOOKUP($A218,Questions!$B:$AA,24,FALSE))</f>
        <v xml:space="preserve"> </v>
      </c>
      <c r="H218" s="30" t="str">
        <f>IF(LEN(VLOOKUP($A218,Questions!$B:$AA,25,FALSE))=0,"",VLOOKUP($A218,Questions!$B:$AA,25,FALSE))</f>
        <v xml:space="preserve"> </v>
      </c>
      <c r="I218" s="30" t="str">
        <f>IF(LEN(VLOOKUP($A218,Questions!$B:$AA,26,FALSE))=0,"",VLOOKUP($A218,Questions!$B:$AA,26,FALSE))</f>
        <v xml:space="preserve"> </v>
      </c>
      <c r="J218" s="30"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36" customHeight="1" x14ac:dyDescent="0.2">
      <c r="A219" s="11" t="s">
        <v>242</v>
      </c>
      <c r="B219" s="25" t="str">
        <f>VLOOKUP(A219,'HECVAT - Full | Vendor Response'!A$27:B$284,2,FALSE)</f>
        <v>Do you have documented, and currently implemented, internal audit processes and procedures?</v>
      </c>
      <c r="C219" s="30" t="str">
        <f>IF(LEN(VLOOKUP($A219,Questions!$B:$AA,20,FALSE))=0,"",VLOOKUP($A219,Questions!$B:$AA,20,FALSE))</f>
        <v xml:space="preserve"> </v>
      </c>
      <c r="D219" s="31" t="str">
        <f>IF(LEN(VLOOKUP($A219,Questions!$B:$AA,21,FALSE))=0,"",VLOOKUP($A219,Questions!$B:$AA,21,FALSE))</f>
        <v xml:space="preserve"> </v>
      </c>
      <c r="E219" s="30" t="str">
        <f>IF(LEN(VLOOKUP($A219,Questions!$B:$AA,22,FALSE))=0,"",VLOOKUP($A219,Questions!$B:$AA,22,FALSE))</f>
        <v xml:space="preserve"> </v>
      </c>
      <c r="F219" s="30" t="str">
        <f>IF(LEN(VLOOKUP($A219,Questions!$B:$AA,23,FALSE))=0,"",VLOOKUP($A219,Questions!$B:$AA,23,FALSE))</f>
        <v xml:space="preserve"> </v>
      </c>
      <c r="G219" s="31" t="str">
        <f>IF(LEN(VLOOKUP($A219,Questions!$B:$AA,24,FALSE))=0,"",VLOOKUP($A219,Questions!$B:$AA,24,FALSE))</f>
        <v xml:space="preserve"> </v>
      </c>
      <c r="H219" s="30" t="str">
        <f>IF(LEN(VLOOKUP($A219,Questions!$B:$AA,25,FALSE))=0,"",VLOOKUP($A219,Questions!$B:$AA,25,FALSE))</f>
        <v xml:space="preserve"> </v>
      </c>
      <c r="I219" s="30" t="str">
        <f>IF(LEN(VLOOKUP($A219,Questions!$B:$AA,26,FALSE))=0,"",VLOOKUP($A219,Questions!$B:$AA,26,FALSE))</f>
        <v xml:space="preserve"> </v>
      </c>
      <c r="J219" s="30"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48" customHeight="1" x14ac:dyDescent="0.2">
      <c r="A220" s="11" t="s">
        <v>243</v>
      </c>
      <c r="B220" s="25" t="str">
        <f>VLOOKUP(A220,'HECVAT - Full | Vendor Response'!A$27:B$284,2,FALSE)</f>
        <v>Does your organization have physical security controls and policies in place?</v>
      </c>
      <c r="C220" s="30" t="str">
        <f>IF(LEN(VLOOKUP($A220,Questions!$B:$AA,20,FALSE))=0,"",VLOOKUP($A220,Questions!$B:$AA,20,FALSE))</f>
        <v xml:space="preserve"> </v>
      </c>
      <c r="D220" s="30" t="str">
        <f>IF(LEN(VLOOKUP($A220,Questions!$B:$AA,21,FALSE))=0,"",VLOOKUP($A220,Questions!$B:$AA,21,FALSE))</f>
        <v xml:space="preserve"> </v>
      </c>
      <c r="E220" s="30" t="str">
        <f>IF(LEN(VLOOKUP($A220,Questions!$B:$AA,22,FALSE))=0,"",VLOOKUP($A220,Questions!$B:$AA,22,FALSE))</f>
        <v xml:space="preserve"> </v>
      </c>
      <c r="F220" s="30" t="str">
        <f>IF(LEN(VLOOKUP($A220,Questions!$B:$AA,23,FALSE))=0,"",VLOOKUP($A220,Questions!$B:$AA,23,FALSE))</f>
        <v xml:space="preserve"> </v>
      </c>
      <c r="G220" s="31" t="str">
        <f>IF(LEN(VLOOKUP($A220,Questions!$B:$AA,24,FALSE))=0,"",VLOOKUP($A220,Questions!$B:$AA,24,FALSE))</f>
        <v xml:space="preserve"> </v>
      </c>
      <c r="H220" s="30" t="str">
        <f>IF(LEN(VLOOKUP($A220,Questions!$B:$AA,25,FALSE))=0,"",VLOOKUP($A220,Questions!$B:$AA,25,FALSE))</f>
        <v xml:space="preserve"> </v>
      </c>
      <c r="I220" s="30" t="str">
        <f>IF(LEN(VLOOKUP($A220,Questions!$B:$AA,26,FALSE))=0,"",VLOOKUP($A220,Questions!$B:$AA,26,FALSE))</f>
        <v xml:space="preserve"> </v>
      </c>
      <c r="J220" s="30" t="str">
        <f>IF(LEN(VLOOKUP($A220,Questions!$B:$AB,27,FALSE))=0,"",VLOOKUP($A220,Questions!$B:$AB,27,FALSE))</f>
        <v xml:space="preserve"> </v>
      </c>
      <c r="K220" s="273" t="s">
        <v>3242</v>
      </c>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36" customHeight="1" x14ac:dyDescent="0.2">
      <c r="A221" s="331" t="s">
        <v>244</v>
      </c>
      <c r="B221" s="331"/>
      <c r="C221" s="20" t="str">
        <f>C$23</f>
        <v>CIS Critical Security Controls v6.1</v>
      </c>
      <c r="D221" s="20" t="str">
        <f t="shared" ref="D221:J221" si="14">D$23</f>
        <v>HIPAA</v>
      </c>
      <c r="E221" s="20" t="str">
        <f t="shared" si="14"/>
        <v>ISO 27002:27013</v>
      </c>
      <c r="F221" s="20" t="str">
        <f t="shared" si="14"/>
        <v>NIST Cybersecurity Framework</v>
      </c>
      <c r="G221" s="20" t="str">
        <f t="shared" si="14"/>
        <v>NIST SP 800-171r2</v>
      </c>
      <c r="H221" s="20" t="str">
        <f t="shared" si="14"/>
        <v>NIST SP 800-53r4</v>
      </c>
      <c r="I221" s="20" t="str">
        <f t="shared" si="14"/>
        <v>PCI DSS</v>
      </c>
      <c r="J221" s="20" t="str">
        <f t="shared" si="14"/>
        <v>Trusted CI</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70.349999999999994" customHeight="1" x14ac:dyDescent="0.2">
      <c r="A222" s="11" t="s">
        <v>2799</v>
      </c>
      <c r="B222" s="25" t="e">
        <f>VLOOKUP(A222,'HECVAT - Full | Vendor Response'!A$27:B$284,2,FALSE)</f>
        <v>#N/A</v>
      </c>
      <c r="C222" s="31" t="e">
        <f>IF(LEN(VLOOKUP($A222,Questions!$B:$AA,20,FALSE))=0,"",VLOOKUP($A222,Questions!$B:$AA,20,FALSE))</f>
        <v>#N/A</v>
      </c>
      <c r="D222" s="31" t="e">
        <f>IF(LEN(VLOOKUP($A222,Questions!$B:$AA,21,FALSE))=0,"",VLOOKUP($A222,Questions!$B:$AA,21,FALSE))</f>
        <v>#N/A</v>
      </c>
      <c r="E222" s="30" t="e">
        <f>IF(LEN(VLOOKUP($A222,Questions!$B:$AA,22,FALSE))=0,"",VLOOKUP($A222,Questions!$B:$AA,22,FALSE))</f>
        <v>#N/A</v>
      </c>
      <c r="F222" s="31" t="e">
        <f>IF(LEN(VLOOKUP($A222,Questions!$B:$AA,23,FALSE))=0,"",VLOOKUP($A222,Questions!$B:$AA,23,FALSE))</f>
        <v>#N/A</v>
      </c>
      <c r="G222" s="31" t="e">
        <f>IF(LEN(VLOOKUP($A222,Questions!$B:$AA,24,FALSE))=0,"",VLOOKUP($A222,Questions!$B:$AA,24,FALSE))</f>
        <v>#N/A</v>
      </c>
      <c r="H222" s="30" t="e">
        <f>IF(LEN(VLOOKUP($A222,Questions!$B:$AA,25,FALSE))=0,"",VLOOKUP($A222,Questions!$B:$AA,25,FALSE))</f>
        <v>#N/A</v>
      </c>
      <c r="I222" s="31" t="e">
        <f>IF(LEN(VLOOKUP($A222,Questions!$B:$AA,26,FALSE))=0,"",VLOOKUP($A222,Questions!$B:$AA,26,FALSE))</f>
        <v>#N/A</v>
      </c>
      <c r="J222" s="31" t="e">
        <f>IF(LEN(VLOOKUP($A222,Questions!$B:$AB,27,FALSE))=0,"",VLOOKUP($A222,Questions!$B:$AB,27,FALSE))</f>
        <v>#N/A</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70.349999999999994" customHeight="1" x14ac:dyDescent="0.2">
      <c r="A223" s="11" t="s">
        <v>2800</v>
      </c>
      <c r="B223" s="25" t="e">
        <f>VLOOKUP(A223,'HECVAT - Full | Vendor Response'!A$27:B$284,2,FALSE)</f>
        <v>#N/A</v>
      </c>
      <c r="C223" s="31" t="e">
        <f>IF(LEN(VLOOKUP($A223,Questions!$B:$AA,20,FALSE))=0,"",VLOOKUP($A223,Questions!$B:$AA,20,FALSE))</f>
        <v>#N/A</v>
      </c>
      <c r="D223" s="31" t="e">
        <f>IF(LEN(VLOOKUP($A223,Questions!$B:$AA,21,FALSE))=0,"",VLOOKUP($A223,Questions!$B:$AA,21,FALSE))</f>
        <v>#N/A</v>
      </c>
      <c r="E223" s="30" t="e">
        <f>IF(LEN(VLOOKUP($A223,Questions!$B:$AA,22,FALSE))=0,"",VLOOKUP($A223,Questions!$B:$AA,22,FALSE))</f>
        <v>#N/A</v>
      </c>
      <c r="F223" s="31" t="e">
        <f>IF(LEN(VLOOKUP($A223,Questions!$B:$AA,23,FALSE))=0,"",VLOOKUP($A223,Questions!$B:$AA,23,FALSE))</f>
        <v>#N/A</v>
      </c>
      <c r="G223" s="31" t="e">
        <f>IF(LEN(VLOOKUP($A223,Questions!$B:$AA,24,FALSE))=0,"",VLOOKUP($A223,Questions!$B:$AA,24,FALSE))</f>
        <v>#N/A</v>
      </c>
      <c r="H223" s="30" t="e">
        <f>IF(LEN(VLOOKUP($A223,Questions!$B:$AA,25,FALSE))=0,"",VLOOKUP($A223,Questions!$B:$AA,25,FALSE))</f>
        <v>#N/A</v>
      </c>
      <c r="I223" s="31" t="e">
        <f>IF(LEN(VLOOKUP($A223,Questions!$B:$AA,26,FALSE))=0,"",VLOOKUP($A223,Questions!$B:$AA,26,FALSE))</f>
        <v>#N/A</v>
      </c>
      <c r="J223" s="31" t="e">
        <f>IF(LEN(VLOOKUP($A223,Questions!$B:$AB,27,FALSE))=0,"",VLOOKUP($A223,Questions!$B:$AB,27,FALSE))</f>
        <v>#N/A</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70.349999999999994" customHeight="1" x14ac:dyDescent="0.2">
      <c r="A224" s="11" t="s">
        <v>2801</v>
      </c>
      <c r="B224" s="25" t="e">
        <f>VLOOKUP(A224,'HECVAT - Full | Vendor Response'!A$27:B$284,2,FALSE)</f>
        <v>#N/A</v>
      </c>
      <c r="C224" s="31" t="e">
        <f>IF(LEN(VLOOKUP($A224,Questions!$B:$AA,20,FALSE))=0,"",VLOOKUP($A224,Questions!$B:$AA,20,FALSE))</f>
        <v>#N/A</v>
      </c>
      <c r="D224" s="31" t="e">
        <f>IF(LEN(VLOOKUP($A224,Questions!$B:$AA,21,FALSE))=0,"",VLOOKUP($A224,Questions!$B:$AA,21,FALSE))</f>
        <v>#N/A</v>
      </c>
      <c r="E224" s="30" t="e">
        <f>IF(LEN(VLOOKUP($A224,Questions!$B:$AA,22,FALSE))=0,"",VLOOKUP($A224,Questions!$B:$AA,22,FALSE))</f>
        <v>#N/A</v>
      </c>
      <c r="F224" s="31" t="e">
        <f>IF(LEN(VLOOKUP($A224,Questions!$B:$AA,23,FALSE))=0,"",VLOOKUP($A224,Questions!$B:$AA,23,FALSE))</f>
        <v>#N/A</v>
      </c>
      <c r="G224" s="31" t="e">
        <f>IF(LEN(VLOOKUP($A224,Questions!$B:$AA,24,FALSE))=0,"",VLOOKUP($A224,Questions!$B:$AA,24,FALSE))</f>
        <v>#N/A</v>
      </c>
      <c r="H224" s="30" t="e">
        <f>IF(LEN(VLOOKUP($A224,Questions!$B:$AA,25,FALSE))=0,"",VLOOKUP($A224,Questions!$B:$AA,25,FALSE))</f>
        <v>#N/A</v>
      </c>
      <c r="I224" s="31" t="e">
        <f>IF(LEN(VLOOKUP($A224,Questions!$B:$AA,26,FALSE))=0,"",VLOOKUP($A224,Questions!$B:$AA,26,FALSE))</f>
        <v>#N/A</v>
      </c>
      <c r="J224" s="31" t="e">
        <f>IF(LEN(VLOOKUP($A224,Questions!$B:$AB,27,FALSE))=0,"",VLOOKUP($A224,Questions!$B:$AB,27,FALSE))</f>
        <v>#N/A</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70.349999999999994" customHeight="1" x14ac:dyDescent="0.2">
      <c r="A225" s="11" t="s">
        <v>2802</v>
      </c>
      <c r="B225" s="25" t="e">
        <f>VLOOKUP(A225,'HECVAT - Full | Vendor Response'!A$27:B$284,2,FALSE)</f>
        <v>#N/A</v>
      </c>
      <c r="C225" s="31" t="e">
        <f>IF(LEN(VLOOKUP($A225,Questions!$B:$AA,20,FALSE))=0,"",VLOOKUP($A225,Questions!$B:$AA,20,FALSE))</f>
        <v>#N/A</v>
      </c>
      <c r="D225" s="31" t="e">
        <f>IF(LEN(VLOOKUP($A225,Questions!$B:$AA,21,FALSE))=0,"",VLOOKUP($A225,Questions!$B:$AA,21,FALSE))</f>
        <v>#N/A</v>
      </c>
      <c r="E225" s="30" t="e">
        <f>IF(LEN(VLOOKUP($A225,Questions!$B:$AA,22,FALSE))=0,"",VLOOKUP($A225,Questions!$B:$AA,22,FALSE))</f>
        <v>#N/A</v>
      </c>
      <c r="F225" s="31" t="e">
        <f>IF(LEN(VLOOKUP($A225,Questions!$B:$AA,23,FALSE))=0,"",VLOOKUP($A225,Questions!$B:$AA,23,FALSE))</f>
        <v>#N/A</v>
      </c>
      <c r="G225" s="31" t="e">
        <f>IF(LEN(VLOOKUP($A225,Questions!$B:$AA,24,FALSE))=0,"",VLOOKUP($A225,Questions!$B:$AA,24,FALSE))</f>
        <v>#N/A</v>
      </c>
      <c r="H225" s="30" t="e">
        <f>IF(LEN(VLOOKUP($A225,Questions!$B:$AA,25,FALSE))=0,"",VLOOKUP($A225,Questions!$B:$AA,25,FALSE))</f>
        <v>#N/A</v>
      </c>
      <c r="I225" s="31" t="e">
        <f>IF(LEN(VLOOKUP($A225,Questions!$B:$AA,26,FALSE))=0,"",VLOOKUP($A225,Questions!$B:$AA,26,FALSE))</f>
        <v>#N/A</v>
      </c>
      <c r="J225" s="31" t="e">
        <f>IF(LEN(VLOOKUP($A225,Questions!$B:$AB,27,FALSE))=0,"",VLOOKUP($A225,Questions!$B:$AB,27,FALSE))</f>
        <v>#N/A</v>
      </c>
      <c r="K225" s="273" t="s">
        <v>3242</v>
      </c>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36" customHeight="1" x14ac:dyDescent="0.2">
      <c r="A226" s="331" t="str">
        <f>IF($C$31="","Quality Assurance",IF($C$31="Yes","Quality Assurance - Optional based on QUALIFIER response.","Quality Assurance"))</f>
        <v>Quality Assurance</v>
      </c>
      <c r="B226" s="331"/>
      <c r="C226" s="20" t="str">
        <f>C$23</f>
        <v>CIS Critical Security Controls v6.1</v>
      </c>
      <c r="D226" s="20" t="str">
        <f t="shared" ref="D226:J226" si="15">D$23</f>
        <v>HIPAA</v>
      </c>
      <c r="E226" s="20" t="str">
        <f t="shared" si="15"/>
        <v>ISO 27002:27013</v>
      </c>
      <c r="F226" s="20" t="str">
        <f t="shared" si="15"/>
        <v>NIST Cybersecurity Framework</v>
      </c>
      <c r="G226" s="20" t="str">
        <f t="shared" si="15"/>
        <v>NIST SP 800-171r2</v>
      </c>
      <c r="H226" s="20" t="str">
        <f t="shared" si="15"/>
        <v>NIST SP 800-53r4</v>
      </c>
      <c r="I226" s="20" t="str">
        <f t="shared" si="15"/>
        <v>PCI DSS</v>
      </c>
      <c r="J226" s="20" t="str">
        <f t="shared" si="15"/>
        <v>Trusted CI</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48" customHeight="1" x14ac:dyDescent="0.2">
      <c r="A227" s="11" t="s">
        <v>250</v>
      </c>
      <c r="B227" s="25" t="str">
        <f>VLOOKUP(A227,'HECVAT - Full | Vendor Response'!A$27:B$284,2,FALSE)</f>
        <v>Do you have a documented and currently implemented Quality Assurance program?</v>
      </c>
      <c r="C227" s="30" t="str">
        <f>IF(LEN(VLOOKUP($A227,Questions!$B:$AA,20,FALSE))=0,"",VLOOKUP($A227,Questions!$B:$AA,20,FALSE))</f>
        <v xml:space="preserve"> </v>
      </c>
      <c r="D227" s="32" t="str">
        <f>IF(LEN(VLOOKUP($A227,Questions!$B:$AA,21,FALSE))=0,"",VLOOKUP($A227,Questions!$B:$AA,21,FALSE))</f>
        <v xml:space="preserve"> </v>
      </c>
      <c r="E227" s="32" t="str">
        <f>IF(LEN(VLOOKUP($A227,Questions!$B:$AA,22,FALSE))=0,"",VLOOKUP($A227,Questions!$B:$AA,22,FALSE))</f>
        <v xml:space="preserve"> </v>
      </c>
      <c r="F227" s="32" t="str">
        <f>IF(LEN(VLOOKUP($A227,Questions!$B:$AA,23,FALSE))=0,"",VLOOKUP($A227,Questions!$B:$AA,23,FALSE))</f>
        <v xml:space="preserve"> </v>
      </c>
      <c r="G227" s="32" t="str">
        <f>IF(LEN(VLOOKUP($A227,Questions!$B:$AA,24,FALSE))=0,"",VLOOKUP($A227,Questions!$B:$AA,24,FALSE))</f>
        <v xml:space="preserve"> </v>
      </c>
      <c r="H227" s="32" t="str">
        <f>IF(LEN(VLOOKUP($A227,Questions!$B:$AA,25,FALSE))=0,"",VLOOKUP($A227,Questions!$B:$AA,25,FALSE))</f>
        <v xml:space="preserve"> </v>
      </c>
      <c r="I227" s="32" t="str">
        <f>IF(LEN(VLOOKUP($A227,Questions!$B:$AA,26,FALSE))=0,"",VLOOKUP($A227,Questions!$B:$AA,26,FALSE))</f>
        <v xml:space="preserve"> </v>
      </c>
      <c r="J227" s="32"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36" customHeight="1" x14ac:dyDescent="0.2">
      <c r="A228" s="11" t="s">
        <v>251</v>
      </c>
      <c r="B228" s="25" t="str">
        <f>VLOOKUP(A228,'HECVAT - Full | Vendor Response'!A$27:B$284,2,FALSE)</f>
        <v>Do you comply with ISO 9001?</v>
      </c>
      <c r="C228" s="30" t="str">
        <f>IF(LEN(VLOOKUP($A228,Questions!$B:$AA,20,FALSE))=0,"",VLOOKUP($A228,Questions!$B:$AA,20,FALSE))</f>
        <v xml:space="preserve"> </v>
      </c>
      <c r="D228" s="32" t="str">
        <f>IF(LEN(VLOOKUP($A228,Questions!$B:$AA,21,FALSE))=0,"",VLOOKUP($A228,Questions!$B:$AA,21,FALSE))</f>
        <v xml:space="preserve"> </v>
      </c>
      <c r="E228" s="30" t="str">
        <f>IF(LEN(VLOOKUP($A228,Questions!$B:$AA,22,FALSE))=0,"",VLOOKUP($A228,Questions!$B:$AA,22,FALSE))</f>
        <v xml:space="preserve"> </v>
      </c>
      <c r="F228" s="31" t="str">
        <f>IF(LEN(VLOOKUP($A228,Questions!$B:$AA,23,FALSE))=0,"",VLOOKUP($A228,Questions!$B:$AA,23,FALSE))</f>
        <v xml:space="preserve"> </v>
      </c>
      <c r="G228" s="31" t="str">
        <f>IF(LEN(VLOOKUP($A228,Questions!$B:$AA,24,FALSE))=0,"",VLOOKUP($A228,Questions!$B:$AA,24,FALSE))</f>
        <v xml:space="preserve"> </v>
      </c>
      <c r="H228" s="32" t="str">
        <f>IF(LEN(VLOOKUP($A228,Questions!$B:$AA,25,FALSE))=0,"",VLOOKUP($A228,Questions!$B:$AA,25,FALSE))</f>
        <v xml:space="preserve"> </v>
      </c>
      <c r="I228" s="32" t="str">
        <f>IF(LEN(VLOOKUP($A228,Questions!$B:$AA,26,FALSE))=0,"",VLOOKUP($A228,Questions!$B:$AA,26,FALSE))</f>
        <v xml:space="preserve"> </v>
      </c>
      <c r="J228" s="32"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3.1" customHeight="1" x14ac:dyDescent="0.2">
      <c r="A229" s="11" t="s">
        <v>252</v>
      </c>
      <c r="B229" s="25" t="str">
        <f>VLOOKUP(A229,'HECVAT - Full | Vendor Response'!A$27:B$284,2,FALSE)</f>
        <v>Will your company provide quality and performance metrics in relation to the scope of services and performance expectations for the services you are offering?</v>
      </c>
      <c r="C229" s="30" t="str">
        <f>IF(LEN(VLOOKUP($A229,Questions!$B:$AA,20,FALSE))=0,"",VLOOKUP($A229,Questions!$B:$AA,20,FALSE))</f>
        <v xml:space="preserve"> </v>
      </c>
      <c r="D229" s="32" t="str">
        <f>IF(LEN(VLOOKUP($A229,Questions!$B:$AA,21,FALSE))=0,"",VLOOKUP($A229,Questions!$B:$AA,21,FALSE))</f>
        <v xml:space="preserve"> </v>
      </c>
      <c r="E229" s="32" t="str">
        <f>IF(LEN(VLOOKUP($A229,Questions!$B:$AA,22,FALSE))=0,"",VLOOKUP($A229,Questions!$B:$AA,22,FALSE))</f>
        <v xml:space="preserve"> </v>
      </c>
      <c r="F229" s="31" t="str">
        <f>IF(LEN(VLOOKUP($A229,Questions!$B:$AA,23,FALSE))=0,"",VLOOKUP($A229,Questions!$B:$AA,23,FALSE))</f>
        <v xml:space="preserve"> </v>
      </c>
      <c r="G229" s="31" t="str">
        <f>IF(LEN(VLOOKUP($A229,Questions!$B:$AA,24,FALSE))=0,"",VLOOKUP($A229,Questions!$B:$AA,24,FALSE))</f>
        <v xml:space="preserve"> </v>
      </c>
      <c r="H229" s="32" t="str">
        <f>IF(LEN(VLOOKUP($A229,Questions!$B:$AA,25,FALSE))=0,"",VLOOKUP($A229,Questions!$B:$AA,25,FALSE))</f>
        <v xml:space="preserve"> </v>
      </c>
      <c r="I229" s="32" t="str">
        <f>IF(LEN(VLOOKUP($A229,Questions!$B:$AA,26,FALSE))=0,"",VLOOKUP($A229,Questions!$B:$AA,26,FALSE))</f>
        <v xml:space="preserve"> </v>
      </c>
      <c r="J229" s="32"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53.1" customHeight="1" x14ac:dyDescent="0.2">
      <c r="A230" s="11" t="s">
        <v>253</v>
      </c>
      <c r="B230" s="25" t="str">
        <f>VLOOKUP(A230,'HECVAT - Full | Vendor Response'!A$27:B$284,2,FALSE)</f>
        <v>Do you incorporate customer feedback into security feature requests?</v>
      </c>
      <c r="C230" s="31" t="str">
        <f>IF(LEN(VLOOKUP($A230,Questions!$B:$AA,20,FALSE))=0,"",VLOOKUP($A230,Questions!$B:$AA,20,FALSE))</f>
        <v xml:space="preserve"> </v>
      </c>
      <c r="D230" s="32" t="str">
        <f>IF(LEN(VLOOKUP($A230,Questions!$B:$AA,21,FALSE))=0,"",VLOOKUP($A230,Questions!$B:$AA,21,FALSE))</f>
        <v xml:space="preserve"> </v>
      </c>
      <c r="E230" s="32" t="str">
        <f>IF(LEN(VLOOKUP($A230,Questions!$B:$AA,22,FALSE))=0,"",VLOOKUP($A230,Questions!$B:$AA,22,FALSE))</f>
        <v xml:space="preserve"> </v>
      </c>
      <c r="F230" s="31" t="str">
        <f>IF(LEN(VLOOKUP($A230,Questions!$B:$AA,23,FALSE))=0,"",VLOOKUP($A230,Questions!$B:$AA,23,FALSE))</f>
        <v xml:space="preserve"> </v>
      </c>
      <c r="G230" s="31" t="str">
        <f>IF(LEN(VLOOKUP($A230,Questions!$B:$AA,24,FALSE))=0,"",VLOOKUP($A230,Questions!$B:$AA,24,FALSE))</f>
        <v xml:space="preserve"> </v>
      </c>
      <c r="H230" s="32" t="str">
        <f>IF(LEN(VLOOKUP($A230,Questions!$B:$AA,25,FALSE))=0,"",VLOOKUP($A230,Questions!$B:$AA,25,FALSE))</f>
        <v xml:space="preserve"> </v>
      </c>
      <c r="I230" s="32" t="str">
        <f>IF(LEN(VLOOKUP($A230,Questions!$B:$AA,26,FALSE))=0,"",VLOOKUP($A230,Questions!$B:$AA,26,FALSE))</f>
        <v xml:space="preserve"> </v>
      </c>
      <c r="J230" s="32"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48" customHeight="1" x14ac:dyDescent="0.2">
      <c r="A231" s="11" t="s">
        <v>254</v>
      </c>
      <c r="B231" s="25" t="str">
        <f>VLOOKUP(A231,'HECVAT - Full | Vendor Response'!A$27:B$284,2,FALSE)</f>
        <v>Can you provide an evaluation site to the institution for testing?</v>
      </c>
      <c r="C231" s="30" t="str">
        <f>IF(LEN(VLOOKUP($A231,Questions!$B:$AA,20,FALSE))=0,"",VLOOKUP($A231,Questions!$B:$AA,20,FALSE))</f>
        <v xml:space="preserve"> </v>
      </c>
      <c r="D231" s="32" t="str">
        <f>IF(LEN(VLOOKUP($A231,Questions!$B:$AA,21,FALSE))=0,"",VLOOKUP($A231,Questions!$B:$AA,21,FALSE))</f>
        <v xml:space="preserve"> </v>
      </c>
      <c r="E231" s="32" t="str">
        <f>IF(LEN(VLOOKUP($A231,Questions!$B:$AA,22,FALSE))=0,"",VLOOKUP($A231,Questions!$B:$AA,22,FALSE))</f>
        <v xml:space="preserve"> </v>
      </c>
      <c r="F231" s="31" t="str">
        <f>IF(LEN(VLOOKUP($A231,Questions!$B:$AA,23,FALSE))=0,"",VLOOKUP($A231,Questions!$B:$AA,23,FALSE))</f>
        <v xml:space="preserve"> </v>
      </c>
      <c r="G231" s="31" t="str">
        <f>IF(LEN(VLOOKUP($A231,Questions!$B:$AA,24,FALSE))=0,"",VLOOKUP($A231,Questions!$B:$AA,24,FALSE))</f>
        <v xml:space="preserve"> </v>
      </c>
      <c r="H231" s="32" t="str">
        <f>IF(LEN(VLOOKUP($A231,Questions!$B:$AA,25,FALSE))=0,"",VLOOKUP($A231,Questions!$B:$AA,25,FALSE))</f>
        <v xml:space="preserve"> </v>
      </c>
      <c r="I231" s="32" t="str">
        <f>IF(LEN(VLOOKUP($A231,Questions!$B:$AA,26,FALSE))=0,"",VLOOKUP($A231,Questions!$B:$AA,26,FALSE))</f>
        <v xml:space="preserve"> </v>
      </c>
      <c r="J231" s="32" t="str">
        <f>IF(LEN(VLOOKUP($A231,Questions!$B:$AB,27,FALSE))=0,"",VLOOKUP($A231,Questions!$B:$AB,27,FALSE))</f>
        <v xml:space="preserve"> </v>
      </c>
      <c r="K231" s="273" t="s">
        <v>3242</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2">
      <c r="A232" s="331" t="str">
        <f>IF($C$31="","Vulnerability Scanning",IF($C$31="Yes","Vulnerability Scanning - Optional based on QUALIFIER response.","Vulnerability Scanning"))</f>
        <v>Vulnerability Scanning</v>
      </c>
      <c r="B232" s="331"/>
      <c r="C232" s="20" t="str">
        <f>C$23</f>
        <v>CIS Critical Security Controls v6.1</v>
      </c>
      <c r="D232" s="20" t="str">
        <f t="shared" ref="D232:J232" si="16">D$23</f>
        <v>HIPAA</v>
      </c>
      <c r="E232" s="20" t="str">
        <f t="shared" si="16"/>
        <v>ISO 27002:27013</v>
      </c>
      <c r="F232" s="20" t="str">
        <f t="shared" si="16"/>
        <v>NIST Cybersecurity Framework</v>
      </c>
      <c r="G232" s="20" t="str">
        <f t="shared" si="16"/>
        <v>NIST SP 800-171r2</v>
      </c>
      <c r="H232" s="20" t="str">
        <f t="shared" si="16"/>
        <v>NIST SP 800-53r4</v>
      </c>
      <c r="I232" s="20" t="str">
        <f t="shared" si="16"/>
        <v>PCI DSS</v>
      </c>
      <c r="J232" s="20" t="str">
        <f t="shared" si="16"/>
        <v>Trusted CI</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2">
      <c r="A233" s="11" t="s">
        <v>256</v>
      </c>
      <c r="B233" s="25" t="str">
        <f>VLOOKUP(A233,'HECVAT - Full | Vendor Response'!A$27:B$284,2,FALSE)</f>
        <v>Are your systems and applications regularly scanned externally for vulnerabilities?</v>
      </c>
      <c r="C233" s="30" t="str">
        <f>IF(LEN(VLOOKUP($A233,Questions!$B:$AA,20,FALSE))=0,"",VLOOKUP($A233,Questions!$B:$AA,20,FALSE))</f>
        <v xml:space="preserve"> </v>
      </c>
      <c r="D233" s="32" t="str">
        <f>IF(LEN(VLOOKUP($A233,Questions!$B:$AA,21,FALSE))=0,"",VLOOKUP($A233,Questions!$B:$AA,21,FALSE))</f>
        <v xml:space="preserve"> </v>
      </c>
      <c r="E233" s="30" t="str">
        <f>IF(LEN(VLOOKUP($A233,Questions!$B:$AA,22,FALSE))=0,"",VLOOKUP($A233,Questions!$B:$AA,22,FALSE))</f>
        <v xml:space="preserve"> </v>
      </c>
      <c r="F233" s="30" t="str">
        <f>IF(LEN(VLOOKUP($A233,Questions!$B:$AA,23,FALSE))=0,"",VLOOKUP($A233,Questions!$B:$AA,23,FALSE))</f>
        <v xml:space="preserve"> </v>
      </c>
      <c r="G233" s="30" t="str">
        <f>IF(LEN(VLOOKUP($A233,Questions!$B:$AA,24,FALSE))=0,"",VLOOKUP($A233,Questions!$B:$AA,24,FALSE))</f>
        <v xml:space="preserve"> </v>
      </c>
      <c r="H233" s="30" t="str">
        <f>IF(LEN(VLOOKUP($A233,Questions!$B:$AA,25,FALSE))=0,"",VLOOKUP($A233,Questions!$B:$AA,25,FALSE))</f>
        <v xml:space="preserve"> </v>
      </c>
      <c r="I233" s="254" t="str">
        <f>IF(LEN(VLOOKUP($A233,Questions!$B:$AA,26,FALSE))=0,"",VLOOKUP($A233,Questions!$B:$AA,26,FALSE))</f>
        <v xml:space="preserve"> </v>
      </c>
      <c r="J233" s="254"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36" customHeight="1" x14ac:dyDescent="0.2">
      <c r="A234" s="11" t="s">
        <v>257</v>
      </c>
      <c r="B234" s="25" t="str">
        <f>VLOOKUP(A234,'HECVAT - Full | Vendor Response'!A$27:B$284,2,FALSE)</f>
        <v>Have your systems and applications had a third-party security assessment completed in the last year?</v>
      </c>
      <c r="C234" s="30" t="str">
        <f>IF(LEN(VLOOKUP($A234,Questions!$B:$AA,20,FALSE))=0,"",VLOOKUP($A234,Questions!$B:$AA,20,FALSE))</f>
        <v xml:space="preserve"> </v>
      </c>
      <c r="D234" s="32" t="str">
        <f>IF(LEN(VLOOKUP($A234,Questions!$B:$AA,21,FALSE))=0,"",VLOOKUP($A234,Questions!$B:$AA,21,FALSE))</f>
        <v xml:space="preserve"> </v>
      </c>
      <c r="E234" s="30" t="str">
        <f>IF(LEN(VLOOKUP($A234,Questions!$B:$AA,22,FALSE))=0,"",VLOOKUP($A234,Questions!$B:$AA,22,FALSE))</f>
        <v xml:space="preserve"> </v>
      </c>
      <c r="F234" s="30" t="str">
        <f>IF(LEN(VLOOKUP($A234,Questions!$B:$AA,23,FALSE))=0,"",VLOOKUP($A234,Questions!$B:$AA,23,FALSE))</f>
        <v xml:space="preserve"> </v>
      </c>
      <c r="G234" s="30" t="str">
        <f>IF(LEN(VLOOKUP($A234,Questions!$B:$AA,24,FALSE))=0,"",VLOOKUP($A234,Questions!$B:$AA,24,FALSE))</f>
        <v xml:space="preserve"> </v>
      </c>
      <c r="H234" s="30" t="str">
        <f>IF(LEN(VLOOKUP($A234,Questions!$B:$AA,25,FALSE))=0,"",VLOOKUP($A234,Questions!$B:$AA,25,FALSE))</f>
        <v xml:space="preserve"> </v>
      </c>
      <c r="I234" s="254" t="str">
        <f>IF(LEN(VLOOKUP($A234,Questions!$B:$AA,26,FALSE))=0,"",VLOOKUP($A234,Questions!$B:$AA,26,FALSE))</f>
        <v xml:space="preserve"> </v>
      </c>
      <c r="J234" s="254"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65.099999999999994" customHeight="1" x14ac:dyDescent="0.2">
      <c r="A235" s="11" t="s">
        <v>258</v>
      </c>
      <c r="B235" s="25" t="str">
        <f>VLOOKUP(A235,'HECVAT - Full | Vendor Response'!A$27:B$284,2,FALSE)</f>
        <v>Are your systems and applications scanned with an authenticated user account for vulnerabilities (that are remediated) prior to new releases?</v>
      </c>
      <c r="C235" s="30" t="str">
        <f>IF(LEN(VLOOKUP($A235,Questions!$B:$AA,20,FALSE))=0,"",VLOOKUP($A235,Questions!$B:$AA,20,FALSE))</f>
        <v xml:space="preserve"> </v>
      </c>
      <c r="D235" s="32" t="str">
        <f>IF(LEN(VLOOKUP($A235,Questions!$B:$AA,21,FALSE))=0,"",VLOOKUP($A235,Questions!$B:$AA,21,FALSE))</f>
        <v xml:space="preserve"> </v>
      </c>
      <c r="E235" s="31" t="str">
        <f>IF(LEN(VLOOKUP($A235,Questions!$B:$AA,22,FALSE))=0,"",VLOOKUP($A235,Questions!$B:$AA,22,FALSE))</f>
        <v xml:space="preserve"> </v>
      </c>
      <c r="F235" s="30" t="str">
        <f>IF(LEN(VLOOKUP($A235,Questions!$B:$AA,23,FALSE))=0,"",VLOOKUP($A235,Questions!$B:$AA,23,FALSE))</f>
        <v xml:space="preserve"> </v>
      </c>
      <c r="G235" s="30" t="str">
        <f>IF(LEN(VLOOKUP($A235,Questions!$B:$AA,24,FALSE))=0,"",VLOOKUP($A235,Questions!$B:$AA,24,FALSE))</f>
        <v xml:space="preserve"> </v>
      </c>
      <c r="H235" s="30" t="str">
        <f>IF(LEN(VLOOKUP($A235,Questions!$B:$AA,25,FALSE))=0,"",VLOOKUP($A235,Questions!$B:$AA,25,FALSE))</f>
        <v xml:space="preserve"> </v>
      </c>
      <c r="I235" s="254" t="str">
        <f>IF(LEN(VLOOKUP($A235,Questions!$B:$AA,26,FALSE))=0,"",VLOOKUP($A235,Questions!$B:$AA,26,FALSE))</f>
        <v xml:space="preserve"> </v>
      </c>
      <c r="J235" s="254"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49.35" customHeight="1" x14ac:dyDescent="0.2">
      <c r="A236" s="11" t="s">
        <v>259</v>
      </c>
      <c r="B236" s="25" t="str">
        <f>VLOOKUP(A236,'HECVAT - Full | Vendor Response'!A$27:B$284,2,FALSE)</f>
        <v>Will you provide results of application and system vulnerability scans to the institution?</v>
      </c>
      <c r="C236" s="30" t="str">
        <f>IF(LEN(VLOOKUP($A236,Questions!$B:$AA,20,FALSE))=0,"",VLOOKUP($A236,Questions!$B:$AA,20,FALSE))</f>
        <v xml:space="preserve"> </v>
      </c>
      <c r="D236" s="32" t="str">
        <f>IF(LEN(VLOOKUP($A236,Questions!$B:$AA,21,FALSE))=0,"",VLOOKUP($A236,Questions!$B:$AA,21,FALSE))</f>
        <v xml:space="preserve"> </v>
      </c>
      <c r="E236" s="31" t="str">
        <f>IF(LEN(VLOOKUP($A236,Questions!$B:$AA,22,FALSE))=0,"",VLOOKUP($A236,Questions!$B:$AA,22,FALSE))</f>
        <v xml:space="preserve"> </v>
      </c>
      <c r="F236" s="30" t="str">
        <f>IF(LEN(VLOOKUP($A236,Questions!$B:$AA,23,FALSE))=0,"",VLOOKUP($A236,Questions!$B:$AA,23,FALSE))</f>
        <v xml:space="preserve"> </v>
      </c>
      <c r="G236" s="30" t="str">
        <f>IF(LEN(VLOOKUP($A236,Questions!$B:$AA,24,FALSE))=0,"",VLOOKUP($A236,Questions!$B:$AA,24,FALSE))</f>
        <v xml:space="preserve"> </v>
      </c>
      <c r="H236" s="30" t="str">
        <f>IF(LEN(VLOOKUP($A236,Questions!$B:$AA,25,FALSE))=0,"",VLOOKUP($A236,Questions!$B:$AA,25,FALSE))</f>
        <v xml:space="preserve"> </v>
      </c>
      <c r="I236" s="254" t="str">
        <f>IF(LEN(VLOOKUP($A236,Questions!$B:$AA,26,FALSE))=0,"",VLOOKUP($A236,Questions!$B:$AA,26,FALSE))</f>
        <v xml:space="preserve"> </v>
      </c>
      <c r="J236" s="254"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36" customHeight="1" x14ac:dyDescent="0.2">
      <c r="A237" s="11" t="s">
        <v>260</v>
      </c>
      <c r="B237" s="25" t="str">
        <f>VLOOKUP(A237,'HECVAT - Full | Vendor Response'!A$27:B$284,2,FALSE)</f>
        <v>Describe or provide a reference to how you monitor for and protect against common web application security vulnerabilities (e.g., SQL injection, XSS, XSRF, etc.).</v>
      </c>
      <c r="C237" s="30" t="str">
        <f>IF(LEN(VLOOKUP($A237,Questions!$B:$AA,20,FALSE))=0,"",VLOOKUP($A237,Questions!$B:$AA,20,FALSE))</f>
        <v xml:space="preserve"> </v>
      </c>
      <c r="D237" s="32" t="str">
        <f>IF(LEN(VLOOKUP($A237,Questions!$B:$AA,21,FALSE))=0,"",VLOOKUP($A237,Questions!$B:$AA,21,FALSE))</f>
        <v xml:space="preserve"> </v>
      </c>
      <c r="E237" s="31" t="str">
        <f>IF(LEN(VLOOKUP($A237,Questions!$B:$AA,22,FALSE))=0,"",VLOOKUP($A237,Questions!$B:$AA,22,FALSE))</f>
        <v xml:space="preserve"> </v>
      </c>
      <c r="F237" s="30" t="str">
        <f>IF(LEN(VLOOKUP($A237,Questions!$B:$AA,23,FALSE))=0,"",VLOOKUP($A237,Questions!$B:$AA,23,FALSE))</f>
        <v xml:space="preserve"> </v>
      </c>
      <c r="G237" s="31" t="str">
        <f>IF(LEN(VLOOKUP($A237,Questions!$B:$AA,24,FALSE))=0,"",VLOOKUP($A237,Questions!$B:$AA,24,FALSE))</f>
        <v xml:space="preserve"> </v>
      </c>
      <c r="H237" s="30" t="str">
        <f>IF(LEN(VLOOKUP($A237,Questions!$B:$AA,25,FALSE))=0,"",VLOOKUP($A237,Questions!$B:$AA,25,FALSE))</f>
        <v xml:space="preserve"> </v>
      </c>
      <c r="I237" s="254" t="str">
        <f>IF(LEN(VLOOKUP($A237,Questions!$B:$AA,26,FALSE))=0,"",VLOOKUP($A237,Questions!$B:$AA,26,FALSE))</f>
        <v xml:space="preserve"> </v>
      </c>
      <c r="J237" s="254"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65.099999999999994" customHeight="1" x14ac:dyDescent="0.2">
      <c r="A238" s="11" t="s">
        <v>261</v>
      </c>
      <c r="B238" s="25" t="str">
        <f>VLOOKUP(A238,'HECVAT - Full | Vendor Response'!A$27:B$284,2,FALSE)</f>
        <v>Will you allow the institution to perform its own vulnerability testing and/or scanning of your systems and/or application, provided that testing is performed at a mutually agreed upon time and date?</v>
      </c>
      <c r="C238" s="30" t="str">
        <f>IF(LEN(VLOOKUP($A238,Questions!$B:$AA,20,FALSE))=0,"",VLOOKUP($A238,Questions!$B:$AA,20,FALSE))</f>
        <v xml:space="preserve"> </v>
      </c>
      <c r="D238" s="32" t="str">
        <f>IF(LEN(VLOOKUP($A238,Questions!$B:$AA,21,FALSE))=0,"",VLOOKUP($A238,Questions!$B:$AA,21,FALSE))</f>
        <v xml:space="preserve"> </v>
      </c>
      <c r="E238" s="31" t="str">
        <f>IF(LEN(VLOOKUP($A238,Questions!$B:$AA,22,FALSE))=0,"",VLOOKUP($A238,Questions!$B:$AA,22,FALSE))</f>
        <v xml:space="preserve"> </v>
      </c>
      <c r="F238" s="30" t="str">
        <f>IF(LEN(VLOOKUP($A238,Questions!$B:$AA,23,FALSE))=0,"",VLOOKUP($A238,Questions!$B:$AA,23,FALSE))</f>
        <v xml:space="preserve"> </v>
      </c>
      <c r="G238" s="30" t="str">
        <f>IF(LEN(VLOOKUP($A238,Questions!$B:$AA,24,FALSE))=0,"",VLOOKUP($A238,Questions!$B:$AA,24,FALSE))</f>
        <v xml:space="preserve"> </v>
      </c>
      <c r="H238" s="30" t="str">
        <f>IF(LEN(VLOOKUP($A238,Questions!$B:$AA,25,FALSE))=0,"",VLOOKUP($A238,Questions!$B:$AA,25,FALSE))</f>
        <v xml:space="preserve"> </v>
      </c>
      <c r="I238" s="254" t="str">
        <f>IF(LEN(VLOOKUP($A238,Questions!$B:$AA,26,FALSE))=0,"",VLOOKUP($A238,Questions!$B:$AA,26,FALSE))</f>
        <v xml:space="preserve"> </v>
      </c>
      <c r="J238" s="254" t="str">
        <f>IF(LEN(VLOOKUP($A238,Questions!$B:$AB,27,FALSE))=0,"",VLOOKUP($A238,Questions!$B:$AB,27,FALSE))</f>
        <v xml:space="preserve"> </v>
      </c>
      <c r="K238" s="273" t="s">
        <v>3242</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36" customHeight="1" x14ac:dyDescent="0.2">
      <c r="A239" s="331" t="str">
        <f>IF(OR($C$25="No",$C$31="Yes"),"HIPAA - Optional based on QUALIFIER response.","HIPAA")</f>
        <v>HIPAA</v>
      </c>
      <c r="B239" s="331"/>
      <c r="C239" s="20" t="str">
        <f>C$23</f>
        <v>CIS Critical Security Controls v6.1</v>
      </c>
      <c r="D239" s="20" t="str">
        <f t="shared" ref="D239:J239" si="17">D$23</f>
        <v>HIPAA</v>
      </c>
      <c r="E239" s="20" t="str">
        <f t="shared" si="17"/>
        <v>ISO 27002:27013</v>
      </c>
      <c r="F239" s="20" t="str">
        <f t="shared" si="17"/>
        <v>NIST Cybersecurity Framework</v>
      </c>
      <c r="G239" s="20" t="str">
        <f t="shared" si="17"/>
        <v>NIST SP 800-171r2</v>
      </c>
      <c r="H239" s="20" t="str">
        <f t="shared" si="17"/>
        <v>NIST SP 800-53r4</v>
      </c>
      <c r="I239" s="20" t="str">
        <f t="shared" si="17"/>
        <v>PCI DSS</v>
      </c>
      <c r="J239" s="20" t="str">
        <f t="shared" si="17"/>
        <v>Trusted CI</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65.099999999999994" customHeight="1" x14ac:dyDescent="0.2">
      <c r="A240" s="11" t="s">
        <v>262</v>
      </c>
      <c r="B240" s="25" t="str">
        <f>VLOOKUP(A240,'HECVAT - Full | Vendor Response'!A$27:B$284,2,FALSE)</f>
        <v>Do your workforce members receive regular training related to the HIPAA Privacy and Security Rules and the HITECH Act?</v>
      </c>
      <c r="C240" s="30" t="str">
        <f>IF(LEN(VLOOKUP($A240,Questions!$B:$AA,20,FALSE))=0,"",VLOOKUP($A240,Questions!$B:$AA,20,FALSE))</f>
        <v xml:space="preserve"> </v>
      </c>
      <c r="D240" s="30" t="str">
        <f>IF(LEN(VLOOKUP($A240,Questions!$B:$AA,21,FALSE))=0,"",VLOOKUP($A240,Questions!$B:$AA,21,FALSE))</f>
        <v xml:space="preserve"> </v>
      </c>
      <c r="E240" s="30" t="str">
        <f>IF(LEN(VLOOKUP($A240,Questions!$B:$AA,22,FALSE))=0,"",VLOOKUP($A240,Questions!$B:$AA,22,FALSE))</f>
        <v xml:space="preserve"> </v>
      </c>
      <c r="F240" s="30" t="str">
        <f>IF(LEN(VLOOKUP($A240,Questions!$B:$AA,23,FALSE))=0,"",VLOOKUP($A240,Questions!$B:$AA,23,FALSE))</f>
        <v xml:space="preserve"> </v>
      </c>
      <c r="G240" s="30" t="str">
        <f>IF(LEN(VLOOKUP($A240,Questions!$B:$AA,24,FALSE))=0,"",VLOOKUP($A240,Questions!$B:$AA,24,FALSE))</f>
        <v xml:space="preserve"> </v>
      </c>
      <c r="H240" s="30" t="str">
        <f>IF(LEN(VLOOKUP($A240,Questions!$B:$AA,25,FALSE))=0,"",VLOOKUP($A240,Questions!$B:$AA,25,FALSE))</f>
        <v xml:space="preserve"> </v>
      </c>
      <c r="I240" s="31" t="str">
        <f>IF(LEN(VLOOKUP($A240,Questions!$B:$AA,26,FALSE))=0,"",VLOOKUP($A240,Questions!$B:$AA,26,FALSE))</f>
        <v xml:space="preserve"> </v>
      </c>
      <c r="J240" s="31"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2">
      <c r="A241" s="11" t="s">
        <v>264</v>
      </c>
      <c r="B241" s="25" t="str">
        <f>VLOOKUP(A241,'HECVAT - Full | Vendor Response'!A$27:B$284,2,FALSE)</f>
        <v>Do you monitor or receive information regarding changes in HIPAA regulations?</v>
      </c>
      <c r="C241" s="30" t="str">
        <f>IF(LEN(VLOOKUP($A241,Questions!$B:$AA,20,FALSE))=0,"",VLOOKUP($A241,Questions!$B:$AA,20,FALSE))</f>
        <v xml:space="preserve"> </v>
      </c>
      <c r="D241" s="30" t="str">
        <f>IF(LEN(VLOOKUP($A241,Questions!$B:$AA,21,FALSE))=0,"",VLOOKUP($A241,Questions!$B:$AA,21,FALSE))</f>
        <v xml:space="preserve"> </v>
      </c>
      <c r="E241" s="30" t="str">
        <f>IF(LEN(VLOOKUP($A241,Questions!$B:$AA,22,FALSE))=0,"",VLOOKUP($A241,Questions!$B:$AA,22,FALSE))</f>
        <v xml:space="preserve"> </v>
      </c>
      <c r="F241" s="30" t="str">
        <f>IF(LEN(VLOOKUP($A241,Questions!$B:$AA,23,FALSE))=0,"",VLOOKUP($A241,Questions!$B:$AA,23,FALSE))</f>
        <v xml:space="preserve"> </v>
      </c>
      <c r="G241" s="31" t="str">
        <f>IF(LEN(VLOOKUP($A241,Questions!$B:$AA,24,FALSE))=0,"",VLOOKUP($A241,Questions!$B:$AA,24,FALSE))</f>
        <v xml:space="preserve"> </v>
      </c>
      <c r="H241" s="31" t="str">
        <f>IF(LEN(VLOOKUP($A241,Questions!$B:$AA,25,FALSE))=0,"",VLOOKUP($A241,Questions!$B:$AA,25,FALSE))</f>
        <v xml:space="preserve"> </v>
      </c>
      <c r="I241" s="31" t="str">
        <f>IF(LEN(VLOOKUP($A241,Questions!$B:$AA,26,FALSE))=0,"",VLOOKUP($A241,Questions!$B:$AA,26,FALSE))</f>
        <v xml:space="preserve"> </v>
      </c>
      <c r="J241" s="31"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x14ac:dyDescent="0.2">
      <c r="A242" s="11" t="s">
        <v>265</v>
      </c>
      <c r="B242" s="25" t="str">
        <f>VLOOKUP(A242,'HECVAT - Full | Vendor Response'!A$27:B$284,2,FALSE)</f>
        <v>Has your organization designated HIPAA Privacy and Security officers as required by the rules?</v>
      </c>
      <c r="C242" s="30" t="str">
        <f>IF(LEN(VLOOKUP($A242,Questions!$B:$AA,20,FALSE))=0,"",VLOOKUP($A242,Questions!$B:$AA,20,FALSE))</f>
        <v xml:space="preserve"> </v>
      </c>
      <c r="D242" s="30" t="str">
        <f>IF(LEN(VLOOKUP($A242,Questions!$B:$AA,21,FALSE))=0,"",VLOOKUP($A242,Questions!$B:$AA,21,FALSE))</f>
        <v xml:space="preserve"> </v>
      </c>
      <c r="E242" s="30" t="str">
        <f>IF(LEN(VLOOKUP($A242,Questions!$B:$AA,22,FALSE))=0,"",VLOOKUP($A242,Questions!$B:$AA,22,FALSE))</f>
        <v xml:space="preserve"> </v>
      </c>
      <c r="F242" s="30" t="str">
        <f>IF(LEN(VLOOKUP($A242,Questions!$B:$AA,23,FALSE))=0,"",VLOOKUP($A242,Questions!$B:$AA,23,FALSE))</f>
        <v xml:space="preserve"> </v>
      </c>
      <c r="G242" s="31" t="str">
        <f>IF(LEN(VLOOKUP($A242,Questions!$B:$AA,24,FALSE))=0,"",VLOOKUP($A242,Questions!$B:$AA,24,FALSE))</f>
        <v xml:space="preserve"> </v>
      </c>
      <c r="H242" s="31" t="str">
        <f>IF(LEN(VLOOKUP($A242,Questions!$B:$AA,25,FALSE))=0,"",VLOOKUP($A242,Questions!$B:$AA,25,FALSE))</f>
        <v xml:space="preserve"> </v>
      </c>
      <c r="I242" s="31" t="str">
        <f>IF(LEN(VLOOKUP($A242,Questions!$B:$AA,26,FALSE))=0,"",VLOOKUP($A242,Questions!$B:$AA,26,FALSE))</f>
        <v xml:space="preserve"> </v>
      </c>
      <c r="J242" s="31"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x14ac:dyDescent="0.2">
      <c r="A243" s="11" t="s">
        <v>266</v>
      </c>
      <c r="B243" s="25" t="str">
        <f>VLOOKUP(A243,'HECVAT - Full | Vendor Response'!A$27:B$284,2,FALSE)</f>
        <v>Do you comply with the requirements of the Health Information Technology for Economic and Clinical Health Act (HITECH)?</v>
      </c>
      <c r="C243" s="30" t="str">
        <f>IF(LEN(VLOOKUP($A243,Questions!$B:$AA,20,FALSE))=0,"",VLOOKUP($A243,Questions!$B:$AA,20,FALSE))</f>
        <v xml:space="preserve"> </v>
      </c>
      <c r="D243" s="31" t="str">
        <f>IF(LEN(VLOOKUP($A243,Questions!$B:$AA,21,FALSE))=0,"",VLOOKUP($A243,Questions!$B:$AA,21,FALSE))</f>
        <v xml:space="preserve"> </v>
      </c>
      <c r="E243" s="30" t="str">
        <f>IF(LEN(VLOOKUP($A243,Questions!$B:$AA,22,FALSE))=0,"",VLOOKUP($A243,Questions!$B:$AA,22,FALSE))</f>
        <v xml:space="preserve"> </v>
      </c>
      <c r="F243" s="30" t="str">
        <f>IF(LEN(VLOOKUP($A243,Questions!$B:$AA,23,FALSE))=0,"",VLOOKUP($A243,Questions!$B:$AA,23,FALSE))</f>
        <v xml:space="preserve"> </v>
      </c>
      <c r="G243" s="31" t="str">
        <f>IF(LEN(VLOOKUP($A243,Questions!$B:$AA,24,FALSE))=0,"",VLOOKUP($A243,Questions!$B:$AA,24,FALSE))</f>
        <v xml:space="preserve"> </v>
      </c>
      <c r="H243" s="31" t="str">
        <f>IF(LEN(VLOOKUP($A243,Questions!$B:$AA,25,FALSE))=0,"",VLOOKUP($A243,Questions!$B:$AA,25,FALSE))</f>
        <v xml:space="preserve"> </v>
      </c>
      <c r="I243" s="31" t="str">
        <f>IF(LEN(VLOOKUP($A243,Questions!$B:$AA,26,FALSE))=0,"",VLOOKUP($A243,Questions!$B:$AA,26,FALSE))</f>
        <v xml:space="preserve"> </v>
      </c>
      <c r="J243" s="31"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x14ac:dyDescent="0.2">
      <c r="A244" s="11" t="s">
        <v>267</v>
      </c>
      <c r="B244" s="25" t="str">
        <f>VLOOKUP(A244,'HECVAT - Full | Vendor Response'!A$27:B$284,2,FALSE)</f>
        <v>Have you conducted a risk analysis as required under the Security Rule?</v>
      </c>
      <c r="C244" s="30" t="str">
        <f>IF(LEN(VLOOKUP($A244,Questions!$B:$AA,20,FALSE))=0,"",VLOOKUP($A244,Questions!$B:$AA,20,FALSE))</f>
        <v xml:space="preserve"> </v>
      </c>
      <c r="D244" s="30" t="str">
        <f>IF(LEN(VLOOKUP($A244,Questions!$B:$AA,21,FALSE))=0,"",VLOOKUP($A244,Questions!$B:$AA,21,FALSE))</f>
        <v xml:space="preserve"> </v>
      </c>
      <c r="E244" s="30" t="str">
        <f>IF(LEN(VLOOKUP($A244,Questions!$B:$AA,22,FALSE))=0,"",VLOOKUP($A244,Questions!$B:$AA,22,FALSE))</f>
        <v xml:space="preserve"> </v>
      </c>
      <c r="F244" s="30" t="str">
        <f>IF(LEN(VLOOKUP($A244,Questions!$B:$AA,23,FALSE))=0,"",VLOOKUP($A244,Questions!$B:$AA,23,FALSE))</f>
        <v xml:space="preserve"> </v>
      </c>
      <c r="G244" s="30" t="str">
        <f>IF(LEN(VLOOKUP($A244,Questions!$B:$AA,24,FALSE))=0,"",VLOOKUP($A244,Questions!$B:$AA,24,FALSE))</f>
        <v xml:space="preserve"> </v>
      </c>
      <c r="H244" s="30" t="str">
        <f>IF(LEN(VLOOKUP($A244,Questions!$B:$AA,25,FALSE))=0,"",VLOOKUP($A244,Questions!$B:$AA,25,FALSE))</f>
        <v xml:space="preserve"> </v>
      </c>
      <c r="I244" s="30" t="str">
        <f>IF(LEN(VLOOKUP($A244,Questions!$B:$AA,26,FALSE))=0,"",VLOOKUP($A244,Questions!$B:$AA,26,FALSE))</f>
        <v xml:space="preserve"> </v>
      </c>
      <c r="J244" s="30"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x14ac:dyDescent="0.2">
      <c r="A245" s="11" t="s">
        <v>268</v>
      </c>
      <c r="B245" s="25" t="str">
        <f>VLOOKUP(A245,'HECVAT - Full | Vendor Response'!A$27:B$284,2,FALSE)</f>
        <v>Have you identified areas of risks?</v>
      </c>
      <c r="C245" s="30" t="str">
        <f>IF(LEN(VLOOKUP($A245,Questions!$B:$AA,20,FALSE))=0,"",VLOOKUP($A245,Questions!$B:$AA,20,FALSE))</f>
        <v xml:space="preserve"> </v>
      </c>
      <c r="D245" s="30" t="str">
        <f>IF(LEN(VLOOKUP($A245,Questions!$B:$AA,21,FALSE))=0,"",VLOOKUP($A245,Questions!$B:$AA,21,FALSE))</f>
        <v xml:space="preserve"> </v>
      </c>
      <c r="E245" s="30" t="str">
        <f>IF(LEN(VLOOKUP($A245,Questions!$B:$AA,22,FALSE))=0,"",VLOOKUP($A245,Questions!$B:$AA,22,FALSE))</f>
        <v xml:space="preserve"> </v>
      </c>
      <c r="F245" s="30" t="str">
        <f>IF(LEN(VLOOKUP($A245,Questions!$B:$AA,23,FALSE))=0,"",VLOOKUP($A245,Questions!$B:$AA,23,FALSE))</f>
        <v xml:space="preserve"> </v>
      </c>
      <c r="G245" s="30" t="str">
        <f>IF(LEN(VLOOKUP($A245,Questions!$B:$AA,24,FALSE))=0,"",VLOOKUP($A245,Questions!$B:$AA,24,FALSE))</f>
        <v xml:space="preserve"> </v>
      </c>
      <c r="H245" s="30" t="str">
        <f>IF(LEN(VLOOKUP($A245,Questions!$B:$AA,25,FALSE))=0,"",VLOOKUP($A245,Questions!$B:$AA,25,FALSE))</f>
        <v xml:space="preserve"> </v>
      </c>
      <c r="I245" s="30" t="str">
        <f>IF(LEN(VLOOKUP($A245,Questions!$B:$AA,26,FALSE))=0,"",VLOOKUP($A245,Questions!$B:$AA,26,FALSE))</f>
        <v xml:space="preserve"> </v>
      </c>
      <c r="J245" s="30"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x14ac:dyDescent="0.2">
      <c r="A246" s="11" t="s">
        <v>269</v>
      </c>
      <c r="B246" s="25" t="str">
        <f>VLOOKUP(A246,'HECVAT - Full | Vendor Response'!A$27:B$284,2,FALSE)</f>
        <v>Have you taken actions to mitigate the identified risks?</v>
      </c>
      <c r="C246" s="30" t="str">
        <f>IF(LEN(VLOOKUP($A246,Questions!$B:$AA,20,FALSE))=0,"",VLOOKUP($A246,Questions!$B:$AA,20,FALSE))</f>
        <v xml:space="preserve"> </v>
      </c>
      <c r="D246" s="30" t="str">
        <f>IF(LEN(VLOOKUP($A246,Questions!$B:$AA,21,FALSE))=0,"",VLOOKUP($A246,Questions!$B:$AA,21,FALSE))</f>
        <v xml:space="preserve"> </v>
      </c>
      <c r="E246" s="31" t="str">
        <f>IF(LEN(VLOOKUP($A246,Questions!$B:$AA,22,FALSE))=0,"",VLOOKUP($A246,Questions!$B:$AA,22,FALSE))</f>
        <v xml:space="preserve"> </v>
      </c>
      <c r="F246" s="30" t="str">
        <f>IF(LEN(VLOOKUP($A246,Questions!$B:$AA,23,FALSE))=0,"",VLOOKUP($A246,Questions!$B:$AA,23,FALSE))</f>
        <v xml:space="preserve"> </v>
      </c>
      <c r="G246" s="31" t="str">
        <f>IF(LEN(VLOOKUP($A246,Questions!$B:$AA,24,FALSE))=0,"",VLOOKUP($A246,Questions!$B:$AA,24,FALSE))</f>
        <v xml:space="preserve"> </v>
      </c>
      <c r="H246" s="31" t="str">
        <f>IF(LEN(VLOOKUP($A246,Questions!$B:$AA,25,FALSE))=0,"",VLOOKUP($A246,Questions!$B:$AA,25,FALSE))</f>
        <v xml:space="preserve"> </v>
      </c>
      <c r="I246" s="30" t="str">
        <f>IF(LEN(VLOOKUP($A246,Questions!$B:$AA,26,FALSE))=0,"",VLOOKUP($A246,Questions!$B:$AA,26,FALSE))</f>
        <v xml:space="preserve"> </v>
      </c>
      <c r="J246" s="30"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x14ac:dyDescent="0.2">
      <c r="A247" s="11" t="s">
        <v>270</v>
      </c>
      <c r="B247" s="25" t="str">
        <f>VLOOKUP(A247,'HECVAT - Full | Vendor Response'!A$27:B$284,2,FALSE)</f>
        <v>Does your application require user and system administrator password changes at a frequency no greater than 90 days?</v>
      </c>
      <c r="C247" s="30" t="str">
        <f>IF(LEN(VLOOKUP($A247,Questions!$B:$AA,20,FALSE))=0,"",VLOOKUP($A247,Questions!$B:$AA,20,FALSE))</f>
        <v xml:space="preserve"> </v>
      </c>
      <c r="D247" s="30" t="str">
        <f>IF(LEN(VLOOKUP($A247,Questions!$B:$AA,21,FALSE))=0,"",VLOOKUP($A247,Questions!$B:$AA,21,FALSE))</f>
        <v xml:space="preserve"> </v>
      </c>
      <c r="E247" s="31" t="str">
        <f>IF(LEN(VLOOKUP($A247,Questions!$B:$AA,22,FALSE))=0,"",VLOOKUP($A247,Questions!$B:$AA,22,FALSE))</f>
        <v xml:space="preserve"> </v>
      </c>
      <c r="F247" s="30" t="str">
        <f>IF(LEN(VLOOKUP($A247,Questions!$B:$AA,23,FALSE))=0,"",VLOOKUP($A247,Questions!$B:$AA,23,FALSE))</f>
        <v xml:space="preserve"> </v>
      </c>
      <c r="G247" s="31" t="str">
        <f>IF(LEN(VLOOKUP($A247,Questions!$B:$AA,24,FALSE))=0,"",VLOOKUP($A247,Questions!$B:$AA,24,FALSE))</f>
        <v xml:space="preserve"> </v>
      </c>
      <c r="H247" s="31" t="str">
        <f>IF(LEN(VLOOKUP($A247,Questions!$B:$AA,25,FALSE))=0,"",VLOOKUP($A247,Questions!$B:$AA,25,FALSE))</f>
        <v xml:space="preserve"> </v>
      </c>
      <c r="I247" s="30" t="str">
        <f>IF(LEN(VLOOKUP($A247,Questions!$B:$AA,26,FALSE))=0,"",VLOOKUP($A247,Questions!$B:$AA,26,FALSE))</f>
        <v xml:space="preserve"> </v>
      </c>
      <c r="J247" s="30"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x14ac:dyDescent="0.2">
      <c r="A248" s="11" t="s">
        <v>271</v>
      </c>
      <c r="B248" s="25" t="str">
        <f>VLOOKUP(A248,'HECVAT - Full | Vendor Response'!A$27:B$284,2,FALSE)</f>
        <v>Does your application require users to set their own password after an administrator reset or on first use of the account?</v>
      </c>
      <c r="C248" s="30" t="str">
        <f>IF(LEN(VLOOKUP($A248,Questions!$B:$AA,20,FALSE))=0,"",VLOOKUP($A248,Questions!$B:$AA,20,FALSE))</f>
        <v xml:space="preserve"> </v>
      </c>
      <c r="D248" s="30" t="str">
        <f>IF(LEN(VLOOKUP($A248,Questions!$B:$AA,21,FALSE))=0,"",VLOOKUP($A248,Questions!$B:$AA,21,FALSE))</f>
        <v xml:space="preserve"> </v>
      </c>
      <c r="E248" s="31" t="str">
        <f>IF(LEN(VLOOKUP($A248,Questions!$B:$AA,22,FALSE))=0,"",VLOOKUP($A248,Questions!$B:$AA,22,FALSE))</f>
        <v xml:space="preserve"> </v>
      </c>
      <c r="F248" s="30" t="str">
        <f>IF(LEN(VLOOKUP($A248,Questions!$B:$AA,23,FALSE))=0,"",VLOOKUP($A248,Questions!$B:$AA,23,FALSE))</f>
        <v xml:space="preserve"> </v>
      </c>
      <c r="G248" s="31" t="str">
        <f>IF(LEN(VLOOKUP($A248,Questions!$B:$AA,24,FALSE))=0,"",VLOOKUP($A248,Questions!$B:$AA,24,FALSE))</f>
        <v xml:space="preserve"> </v>
      </c>
      <c r="H248" s="31" t="str">
        <f>IF(LEN(VLOOKUP($A248,Questions!$B:$AA,25,FALSE))=0,"",VLOOKUP($A248,Questions!$B:$AA,25,FALSE))</f>
        <v xml:space="preserve"> </v>
      </c>
      <c r="I248" s="30" t="str">
        <f>IF(LEN(VLOOKUP($A248,Questions!$B:$AA,26,FALSE))=0,"",VLOOKUP($A248,Questions!$B:$AA,26,FALSE))</f>
        <v xml:space="preserve"> </v>
      </c>
      <c r="J248" s="30"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x14ac:dyDescent="0.2">
      <c r="A249" s="11" t="s">
        <v>272</v>
      </c>
      <c r="B249" s="25" t="str">
        <f>VLOOKUP(A249,'HECVAT - Full | Vendor Response'!A$27:B$284,2,FALSE)</f>
        <v xml:space="preserve">Does your application lock out an account after a number of failed login attempts? </v>
      </c>
      <c r="C249" s="30" t="str">
        <f>IF(LEN(VLOOKUP($A249,Questions!$B:$AA,20,FALSE))=0,"",VLOOKUP($A249,Questions!$B:$AA,20,FALSE))</f>
        <v xml:space="preserve"> </v>
      </c>
      <c r="D249" s="30" t="str">
        <f>IF(LEN(VLOOKUP($A249,Questions!$B:$AA,21,FALSE))=0,"",VLOOKUP($A249,Questions!$B:$AA,21,FALSE))</f>
        <v xml:space="preserve"> </v>
      </c>
      <c r="E249" s="30" t="str">
        <f>IF(LEN(VLOOKUP($A249,Questions!$B:$AA,22,FALSE))=0,"",VLOOKUP($A249,Questions!$B:$AA,22,FALSE))</f>
        <v xml:space="preserve"> </v>
      </c>
      <c r="F249" s="30" t="str">
        <f>IF(LEN(VLOOKUP($A249,Questions!$B:$AA,23,FALSE))=0,"",VLOOKUP($A249,Questions!$B:$AA,23,FALSE))</f>
        <v xml:space="preserve"> </v>
      </c>
      <c r="G249" s="30" t="str">
        <f>IF(LEN(VLOOKUP($A249,Questions!$B:$AA,24,FALSE))=0,"",VLOOKUP($A249,Questions!$B:$AA,24,FALSE))</f>
        <v xml:space="preserve"> </v>
      </c>
      <c r="H249" s="30" t="str">
        <f>IF(LEN(VLOOKUP($A249,Questions!$B:$AA,25,FALSE))=0,"",VLOOKUP($A249,Questions!$B:$AA,25,FALSE))</f>
        <v xml:space="preserve"> </v>
      </c>
      <c r="I249" s="31" t="str">
        <f>IF(LEN(VLOOKUP($A249,Questions!$B:$AA,26,FALSE))=0,"",VLOOKUP($A249,Questions!$B:$AA,26,FALSE))</f>
        <v xml:space="preserve"> </v>
      </c>
      <c r="J249" s="31"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x14ac:dyDescent="0.2">
      <c r="A250" s="11" t="s">
        <v>273</v>
      </c>
      <c r="B250" s="25" t="str">
        <f>VLOOKUP(A250,'HECVAT - Full | Vendor Response'!A$27:B$284,2,FALSE)</f>
        <v>Does your application automatically lock or log-out an account after a period of inactivity?</v>
      </c>
      <c r="C250" s="30" t="str">
        <f>IF(LEN(VLOOKUP($A250,Questions!$B:$AA,20,FALSE))=0,"",VLOOKUP($A250,Questions!$B:$AA,20,FALSE))</f>
        <v xml:space="preserve"> </v>
      </c>
      <c r="D250" s="30" t="str">
        <f>IF(LEN(VLOOKUP($A250,Questions!$B:$AA,21,FALSE))=0,"",VLOOKUP($A250,Questions!$B:$AA,21,FALSE))</f>
        <v xml:space="preserve"> </v>
      </c>
      <c r="E250" s="30" t="str">
        <f>IF(LEN(VLOOKUP($A250,Questions!$B:$AA,22,FALSE))=0,"",VLOOKUP($A250,Questions!$B:$AA,22,FALSE))</f>
        <v xml:space="preserve"> </v>
      </c>
      <c r="F250" s="30" t="str">
        <f>IF(LEN(VLOOKUP($A250,Questions!$B:$AA,23,FALSE))=0,"",VLOOKUP($A250,Questions!$B:$AA,23,FALSE))</f>
        <v xml:space="preserve"> </v>
      </c>
      <c r="G250" s="30" t="str">
        <f>IF(LEN(VLOOKUP($A250,Questions!$B:$AA,24,FALSE))=0,"",VLOOKUP($A250,Questions!$B:$AA,24,FALSE))</f>
        <v xml:space="preserve"> </v>
      </c>
      <c r="H250" s="30" t="str">
        <f>IF(LEN(VLOOKUP($A250,Questions!$B:$AA,25,FALSE))=0,"",VLOOKUP($A250,Questions!$B:$AA,25,FALSE))</f>
        <v xml:space="preserve"> </v>
      </c>
      <c r="I250" s="31" t="str">
        <f>IF(LEN(VLOOKUP($A250,Questions!$B:$AA,26,FALSE))=0,"",VLOOKUP($A250,Questions!$B:$AA,26,FALSE))</f>
        <v xml:space="preserve"> </v>
      </c>
      <c r="J250" s="31"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x14ac:dyDescent="0.2">
      <c r="A251" s="11" t="s">
        <v>274</v>
      </c>
      <c r="B251" s="25" t="str">
        <f>VLOOKUP(A251,'HECVAT - Full | Vendor Response'!A$27:B$284,2,FALSE)</f>
        <v>Are passwords visible in plain text, whether when stored or entered, including service level accounts (i.e., database accounts, etc.)?</v>
      </c>
      <c r="C251" s="30" t="str">
        <f>IF(LEN(VLOOKUP($A251,Questions!$B:$AA,20,FALSE))=0,"",VLOOKUP($A251,Questions!$B:$AA,20,FALSE))</f>
        <v xml:space="preserve"> </v>
      </c>
      <c r="D251" s="30" t="str">
        <f>IF(LEN(VLOOKUP($A251,Questions!$B:$AA,21,FALSE))=0,"",VLOOKUP($A251,Questions!$B:$AA,21,FALSE))</f>
        <v xml:space="preserve"> </v>
      </c>
      <c r="E251" s="30" t="str">
        <f>IF(LEN(VLOOKUP($A251,Questions!$B:$AA,22,FALSE))=0,"",VLOOKUP($A251,Questions!$B:$AA,22,FALSE))</f>
        <v xml:space="preserve"> </v>
      </c>
      <c r="F251" s="30" t="str">
        <f>IF(LEN(VLOOKUP($A251,Questions!$B:$AA,23,FALSE))=0,"",VLOOKUP($A251,Questions!$B:$AA,23,FALSE))</f>
        <v xml:space="preserve"> </v>
      </c>
      <c r="G251" s="30" t="str">
        <f>IF(LEN(VLOOKUP($A251,Questions!$B:$AA,24,FALSE))=0,"",VLOOKUP($A251,Questions!$B:$AA,24,FALSE))</f>
        <v xml:space="preserve"> </v>
      </c>
      <c r="H251" s="30" t="str">
        <f>IF(LEN(VLOOKUP($A251,Questions!$B:$AA,25,FALSE))=0,"",VLOOKUP($A251,Questions!$B:$AA,25,FALSE))</f>
        <v xml:space="preserve"> </v>
      </c>
      <c r="I251" s="31" t="str">
        <f>IF(LEN(VLOOKUP($A251,Questions!$B:$AA,26,FALSE))=0,"",VLOOKUP($A251,Questions!$B:$AA,26,FALSE))</f>
        <v xml:space="preserve"> </v>
      </c>
      <c r="J251" s="31"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x14ac:dyDescent="0.2">
      <c r="A252" s="11" t="s">
        <v>275</v>
      </c>
      <c r="B252" s="25" t="str">
        <f>VLOOKUP(A252,'HECVAT - Full | Vendor Response'!A$27:B$284,2,FALSE)</f>
        <v>If the application is institution-hosted, can all service level and administrative account passwords be changed by the institution?</v>
      </c>
      <c r="C252" s="30" t="str">
        <f>IF(LEN(VLOOKUP($A252,Questions!$B:$AA,20,FALSE))=0,"",VLOOKUP($A252,Questions!$B:$AA,20,FALSE))</f>
        <v xml:space="preserve"> </v>
      </c>
      <c r="D252" s="30" t="str">
        <f>IF(LEN(VLOOKUP($A252,Questions!$B:$AA,21,FALSE))=0,"",VLOOKUP($A252,Questions!$B:$AA,21,FALSE))</f>
        <v xml:space="preserve"> </v>
      </c>
      <c r="E252" s="30" t="str">
        <f>IF(LEN(VLOOKUP($A252,Questions!$B:$AA,22,FALSE))=0,"",VLOOKUP($A252,Questions!$B:$AA,22,FALSE))</f>
        <v xml:space="preserve"> </v>
      </c>
      <c r="F252" s="30" t="str">
        <f>IF(LEN(VLOOKUP($A252,Questions!$B:$AA,23,FALSE))=0,"",VLOOKUP($A252,Questions!$B:$AA,23,FALSE))</f>
        <v xml:space="preserve"> </v>
      </c>
      <c r="G252" s="30" t="str">
        <f>IF(LEN(VLOOKUP($A252,Questions!$B:$AA,24,FALSE))=0,"",VLOOKUP($A252,Questions!$B:$AA,24,FALSE))</f>
        <v xml:space="preserve"> </v>
      </c>
      <c r="H252" s="30" t="str">
        <f>IF(LEN(VLOOKUP($A252,Questions!$B:$AA,25,FALSE))=0,"",VLOOKUP($A252,Questions!$B:$AA,25,FALSE))</f>
        <v xml:space="preserve"> </v>
      </c>
      <c r="I252" s="30" t="str">
        <f>IF(LEN(VLOOKUP($A252,Questions!$B:$AA,26,FALSE))=0,"",VLOOKUP($A252,Questions!$B:$AA,26,FALSE))</f>
        <v xml:space="preserve"> </v>
      </c>
      <c r="J252" s="30"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x14ac:dyDescent="0.2">
      <c r="A253" s="11" t="s">
        <v>276</v>
      </c>
      <c r="B253" s="25" t="str">
        <f>VLOOKUP(A253,'HECVAT - Full | Vendor Response'!A$27:B$284,2,FALSE)</f>
        <v>Does your application provide the ability to define user access levels?</v>
      </c>
      <c r="C253" s="30" t="str">
        <f>IF(LEN(VLOOKUP($A253,Questions!$B:$AA,20,FALSE))=0,"",VLOOKUP($A253,Questions!$B:$AA,20,FALSE))</f>
        <v xml:space="preserve"> </v>
      </c>
      <c r="D253" s="30" t="str">
        <f>IF(LEN(VLOOKUP($A253,Questions!$B:$AA,21,FALSE))=0,"",VLOOKUP($A253,Questions!$B:$AA,21,FALSE))</f>
        <v xml:space="preserve"> </v>
      </c>
      <c r="E253" s="30" t="str">
        <f>IF(LEN(VLOOKUP($A253,Questions!$B:$AA,22,FALSE))=0,"",VLOOKUP($A253,Questions!$B:$AA,22,FALSE))</f>
        <v xml:space="preserve"> </v>
      </c>
      <c r="F253" s="30" t="str">
        <f>IF(LEN(VLOOKUP($A253,Questions!$B:$AA,23,FALSE))=0,"",VLOOKUP($A253,Questions!$B:$AA,23,FALSE))</f>
        <v xml:space="preserve"> </v>
      </c>
      <c r="G253" s="30" t="str">
        <f>IF(LEN(VLOOKUP($A253,Questions!$B:$AA,24,FALSE))=0,"",VLOOKUP($A253,Questions!$B:$AA,24,FALSE))</f>
        <v xml:space="preserve"> </v>
      </c>
      <c r="H253" s="30" t="str">
        <f>IF(LEN(VLOOKUP($A253,Questions!$B:$AA,25,FALSE))=0,"",VLOOKUP($A253,Questions!$B:$AA,25,FALSE))</f>
        <v xml:space="preserve"> </v>
      </c>
      <c r="I253" s="30" t="str">
        <f>IF(LEN(VLOOKUP($A253,Questions!$B:$AA,26,FALSE))=0,"",VLOOKUP($A253,Questions!$B:$AA,26,FALSE))</f>
        <v xml:space="preserve"> </v>
      </c>
      <c r="J253" s="30"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48" customHeight="1" x14ac:dyDescent="0.2">
      <c r="A254" s="11" t="s">
        <v>277</v>
      </c>
      <c r="B254" s="25" t="str">
        <f>VLOOKUP(A254,'HECVAT - Full | Vendor Response'!A$27:B$284,2,FALSE)</f>
        <v>Does your application support varying levels of access to administrative tasks defined individually per user?</v>
      </c>
      <c r="C254" s="30" t="str">
        <f>IF(LEN(VLOOKUP($A254,Questions!$B:$AA,20,FALSE))=0,"",VLOOKUP($A254,Questions!$B:$AA,20,FALSE))</f>
        <v xml:space="preserve"> </v>
      </c>
      <c r="D254" s="30" t="str">
        <f>IF(LEN(VLOOKUP($A254,Questions!$B:$AA,21,FALSE))=0,"",VLOOKUP($A254,Questions!$B:$AA,21,FALSE))</f>
        <v xml:space="preserve"> </v>
      </c>
      <c r="E254" s="31" t="str">
        <f>IF(LEN(VLOOKUP($A254,Questions!$B:$AA,22,FALSE))=0,"",VLOOKUP($A254,Questions!$B:$AA,22,FALSE))</f>
        <v xml:space="preserve"> </v>
      </c>
      <c r="F254" s="30" t="str">
        <f>IF(LEN(VLOOKUP($A254,Questions!$B:$AA,23,FALSE))=0,"",VLOOKUP($A254,Questions!$B:$AA,23,FALSE))</f>
        <v xml:space="preserve"> </v>
      </c>
      <c r="G254" s="31" t="str">
        <f>IF(LEN(VLOOKUP($A254,Questions!$B:$AA,24,FALSE))=0,"",VLOOKUP($A254,Questions!$B:$AA,24,FALSE))</f>
        <v xml:space="preserve"> </v>
      </c>
      <c r="H254" s="31" t="str">
        <f>IF(LEN(VLOOKUP($A254,Questions!$B:$AA,25,FALSE))=0,"",VLOOKUP($A254,Questions!$B:$AA,25,FALSE))</f>
        <v xml:space="preserve"> </v>
      </c>
      <c r="I254" s="30" t="str">
        <f>IF(LEN(VLOOKUP($A254,Questions!$B:$AA,26,FALSE))=0,"",VLOOKUP($A254,Questions!$B:$AA,26,FALSE))</f>
        <v xml:space="preserve"> </v>
      </c>
      <c r="J254" s="30"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349999999999994" customHeight="1" x14ac:dyDescent="0.2">
      <c r="A255" s="11" t="s">
        <v>278</v>
      </c>
      <c r="B255" s="25" t="str">
        <f>VLOOKUP(A255,'HECVAT - Full | Vendor Response'!A$27:B$284,2,FALSE)</f>
        <v>Does your application support varying levels of access to records based on user ID?</v>
      </c>
      <c r="C255" s="30" t="str">
        <f>IF(LEN(VLOOKUP($A255,Questions!$B:$AA,20,FALSE))=0,"",VLOOKUP($A255,Questions!$B:$AA,20,FALSE))</f>
        <v xml:space="preserve"> </v>
      </c>
      <c r="D255" s="30" t="str">
        <f>IF(LEN(VLOOKUP($A255,Questions!$B:$AA,21,FALSE))=0,"",VLOOKUP($A255,Questions!$B:$AA,21,FALSE))</f>
        <v xml:space="preserve"> </v>
      </c>
      <c r="E255" s="31" t="str">
        <f>IF(LEN(VLOOKUP($A255,Questions!$B:$AA,22,FALSE))=0,"",VLOOKUP($A255,Questions!$B:$AA,22,FALSE))</f>
        <v xml:space="preserve"> </v>
      </c>
      <c r="F255" s="30" t="str">
        <f>IF(LEN(VLOOKUP($A255,Questions!$B:$AA,23,FALSE))=0,"",VLOOKUP($A255,Questions!$B:$AA,23,FALSE))</f>
        <v xml:space="preserve"> </v>
      </c>
      <c r="G255" s="30" t="str">
        <f>IF(LEN(VLOOKUP($A255,Questions!$B:$AA,24,FALSE))=0,"",VLOOKUP($A255,Questions!$B:$AA,24,FALSE))</f>
        <v xml:space="preserve"> </v>
      </c>
      <c r="H255" s="31" t="str">
        <f>IF(LEN(VLOOKUP($A255,Questions!$B:$AA,25,FALSE))=0,"",VLOOKUP($A255,Questions!$B:$AA,25,FALSE))</f>
        <v xml:space="preserve"> </v>
      </c>
      <c r="I255" s="30" t="str">
        <f>IF(LEN(VLOOKUP($A255,Questions!$B:$AA,26,FALSE))=0,"",VLOOKUP($A255,Questions!$B:$AA,26,FALSE))</f>
        <v xml:space="preserve"> </v>
      </c>
      <c r="J255" s="30"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349999999999994" customHeight="1" x14ac:dyDescent="0.2">
      <c r="A256" s="11" t="s">
        <v>279</v>
      </c>
      <c r="B256" s="25" t="str">
        <f>VLOOKUP(A256,'HECVAT - Full | Vendor Response'!A$27:B$284,2,FALSE)</f>
        <v>Is there a limit to the number of groups to which a user can be assigned?</v>
      </c>
      <c r="C256" s="30" t="str">
        <f>IF(LEN(VLOOKUP($A256,Questions!$B:$AA,20,FALSE))=0,"",VLOOKUP($A256,Questions!$B:$AA,20,FALSE))</f>
        <v xml:space="preserve"> </v>
      </c>
      <c r="D256" s="30" t="str">
        <f>IF(LEN(VLOOKUP($A256,Questions!$B:$AA,21,FALSE))=0,"",VLOOKUP($A256,Questions!$B:$AA,21,FALSE))</f>
        <v xml:space="preserve"> </v>
      </c>
      <c r="E256" s="30" t="str">
        <f>IF(LEN(VLOOKUP($A256,Questions!$B:$AA,22,FALSE))=0,"",VLOOKUP($A256,Questions!$B:$AA,22,FALSE))</f>
        <v xml:space="preserve"> </v>
      </c>
      <c r="F256" s="30" t="str">
        <f>IF(LEN(VLOOKUP($A256,Questions!$B:$AA,23,FALSE))=0,"",VLOOKUP($A256,Questions!$B:$AA,23,FALSE))</f>
        <v xml:space="preserve"> </v>
      </c>
      <c r="G256" s="30" t="str">
        <f>IF(LEN(VLOOKUP($A256,Questions!$B:$AA,24,FALSE))=0,"",VLOOKUP($A256,Questions!$B:$AA,24,FALSE))</f>
        <v xml:space="preserve"> </v>
      </c>
      <c r="H256" s="31" t="str">
        <f>IF(LEN(VLOOKUP($A256,Questions!$B:$AA,25,FALSE))=0,"",VLOOKUP($A256,Questions!$B:$AA,25,FALSE))</f>
        <v xml:space="preserve"> </v>
      </c>
      <c r="I256" s="30" t="str">
        <f>IF(LEN(VLOOKUP($A256,Questions!$B:$AA,26,FALSE))=0,"",VLOOKUP($A256,Questions!$B:$AA,26,FALSE))</f>
        <v xml:space="preserve"> </v>
      </c>
      <c r="J256" s="30"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64.349999999999994" customHeight="1" x14ac:dyDescent="0.2">
      <c r="A257" s="11" t="s">
        <v>280</v>
      </c>
      <c r="B257" s="25" t="str">
        <f>VLOOKUP(A257,'HECVAT - Full | Vendor Response'!A$27:B$284,2,FALSE)</f>
        <v>Do accounts used for vendor-supplied remote support abide by the same authentication policies and access logging as the rest of the system?</v>
      </c>
      <c r="C257" s="30" t="str">
        <f>IF(LEN(VLOOKUP($A257,Questions!$B:$AA,20,FALSE))=0,"",VLOOKUP($A257,Questions!$B:$AA,20,FALSE))</f>
        <v xml:space="preserve"> </v>
      </c>
      <c r="D257" s="30" t="str">
        <f>IF(LEN(VLOOKUP($A257,Questions!$B:$AA,21,FALSE))=0,"",VLOOKUP($A257,Questions!$B:$AA,21,FALSE))</f>
        <v xml:space="preserve"> </v>
      </c>
      <c r="E257" s="30" t="str">
        <f>IF(LEN(VLOOKUP($A257,Questions!$B:$AA,22,FALSE))=0,"",VLOOKUP($A257,Questions!$B:$AA,22,FALSE))</f>
        <v xml:space="preserve"> </v>
      </c>
      <c r="F257" s="30" t="str">
        <f>IF(LEN(VLOOKUP($A257,Questions!$B:$AA,23,FALSE))=0,"",VLOOKUP($A257,Questions!$B:$AA,23,FALSE))</f>
        <v xml:space="preserve"> </v>
      </c>
      <c r="G257" s="30" t="str">
        <f>IF(LEN(VLOOKUP($A257,Questions!$B:$AA,24,FALSE))=0,"",VLOOKUP($A257,Questions!$B:$AA,24,FALSE))</f>
        <v xml:space="preserve"> </v>
      </c>
      <c r="H257" s="31" t="str">
        <f>IF(LEN(VLOOKUP($A257,Questions!$B:$AA,25,FALSE))=0,"",VLOOKUP($A257,Questions!$B:$AA,25,FALSE))</f>
        <v xml:space="preserve"> </v>
      </c>
      <c r="I257" s="30" t="str">
        <f>IF(LEN(VLOOKUP($A257,Questions!$B:$AA,26,FALSE))=0,"",VLOOKUP($A257,Questions!$B:$AA,26,FALSE))</f>
        <v xml:space="preserve"> </v>
      </c>
      <c r="J257" s="30"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7.1" customHeight="1" x14ac:dyDescent="0.2">
      <c r="A258" s="11" t="s">
        <v>281</v>
      </c>
      <c r="B258" s="25" t="str">
        <f>VLOOKUP(A258,'HECVAT - Full | Vendor Response'!A$27:B$284,2,FALSE)</f>
        <v xml:space="preserve">Does the application log record access including specific user, date/time of access, and originating IP or device? </v>
      </c>
      <c r="C258" s="30" t="str">
        <f>IF(LEN(VLOOKUP($A258,Questions!$B:$AA,20,FALSE))=0,"",VLOOKUP($A258,Questions!$B:$AA,20,FALSE))</f>
        <v xml:space="preserve"> </v>
      </c>
      <c r="D258" s="30" t="str">
        <f>IF(LEN(VLOOKUP($A258,Questions!$B:$AA,21,FALSE))=0,"",VLOOKUP($A258,Questions!$B:$AA,21,FALSE))</f>
        <v xml:space="preserve"> </v>
      </c>
      <c r="E258" s="30" t="str">
        <f>IF(LEN(VLOOKUP($A258,Questions!$B:$AA,22,FALSE))=0,"",VLOOKUP($A258,Questions!$B:$AA,22,FALSE))</f>
        <v xml:space="preserve"> </v>
      </c>
      <c r="F258" s="30" t="str">
        <f>IF(LEN(VLOOKUP($A258,Questions!$B:$AA,23,FALSE))=0,"",VLOOKUP($A258,Questions!$B:$AA,23,FALSE))</f>
        <v xml:space="preserve"> </v>
      </c>
      <c r="G258" s="31" t="str">
        <f>IF(LEN(VLOOKUP($A258,Questions!$B:$AA,24,FALSE))=0,"",VLOOKUP($A258,Questions!$B:$AA,24,FALSE))</f>
        <v xml:space="preserve"> </v>
      </c>
      <c r="H258" s="31" t="str">
        <f>IF(LEN(VLOOKUP($A258,Questions!$B:$AA,25,FALSE))=0,"",VLOOKUP($A258,Questions!$B:$AA,25,FALSE))</f>
        <v xml:space="preserve"> </v>
      </c>
      <c r="I258" s="31" t="str">
        <f>IF(LEN(VLOOKUP($A258,Questions!$B:$AA,26,FALSE))=0,"",VLOOKUP($A258,Questions!$B:$AA,26,FALSE))</f>
        <v xml:space="preserve"> </v>
      </c>
      <c r="J258" s="31"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7.1" customHeight="1" x14ac:dyDescent="0.2">
      <c r="A259" s="11" t="s">
        <v>282</v>
      </c>
      <c r="B259" s="25" t="str">
        <f>VLOOKUP(A259,'HECVAT - Full | Vendor Response'!A$27:B$284,2,FALSE)</f>
        <v>Does the application log administrative activity, such user account access changes and password changes, including specific user, date/time of changes, and originating IP or device?</v>
      </c>
      <c r="C259" s="30" t="str">
        <f>IF(LEN(VLOOKUP($A259,Questions!$B:$AA,20,FALSE))=0,"",VLOOKUP($A259,Questions!$B:$AA,20,FALSE))</f>
        <v xml:space="preserve"> </v>
      </c>
      <c r="D259" s="30" t="str">
        <f>IF(LEN(VLOOKUP($A259,Questions!$B:$AA,21,FALSE))=0,"",VLOOKUP($A259,Questions!$B:$AA,21,FALSE))</f>
        <v xml:space="preserve"> </v>
      </c>
      <c r="E259" s="31" t="str">
        <f>IF(LEN(VLOOKUP($A259,Questions!$B:$AA,22,FALSE))=0,"",VLOOKUP($A259,Questions!$B:$AA,22,FALSE))</f>
        <v xml:space="preserve"> </v>
      </c>
      <c r="F259" s="30" t="str">
        <f>IF(LEN(VLOOKUP($A259,Questions!$B:$AA,23,FALSE))=0,"",VLOOKUP($A259,Questions!$B:$AA,23,FALSE))</f>
        <v xml:space="preserve"> </v>
      </c>
      <c r="G259" s="30" t="str">
        <f>IF(LEN(VLOOKUP($A259,Questions!$B:$AA,24,FALSE))=0,"",VLOOKUP($A259,Questions!$B:$AA,24,FALSE))</f>
        <v xml:space="preserve"> </v>
      </c>
      <c r="H259" s="30" t="str">
        <f>IF(LEN(VLOOKUP($A259,Questions!$B:$AA,25,FALSE))=0,"",VLOOKUP($A259,Questions!$B:$AA,25,FALSE))</f>
        <v xml:space="preserve"> </v>
      </c>
      <c r="I259" s="30" t="str">
        <f>IF(LEN(VLOOKUP($A259,Questions!$B:$AA,26,FALSE))=0,"",VLOOKUP($A259,Questions!$B:$AA,26,FALSE))</f>
        <v xml:space="preserve"> </v>
      </c>
      <c r="J259" s="30"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48" customHeight="1" x14ac:dyDescent="0.2">
      <c r="A260" s="11" t="s">
        <v>283</v>
      </c>
      <c r="B260" s="25" t="str">
        <f>VLOOKUP(A260,'HECVAT - Full | Vendor Response'!A$27:B$284,2,FALSE)</f>
        <v>How long does the application keep access/change logs?</v>
      </c>
      <c r="C260" s="30" t="str">
        <f>IF(LEN(VLOOKUP($A260,Questions!$B:$AA,20,FALSE))=0,"",VLOOKUP($A260,Questions!$B:$AA,20,FALSE))</f>
        <v xml:space="preserve"> </v>
      </c>
      <c r="D260" s="30" t="str">
        <f>IF(LEN(VLOOKUP($A260,Questions!$B:$AA,21,FALSE))=0,"",VLOOKUP($A260,Questions!$B:$AA,21,FALSE))</f>
        <v xml:space="preserve"> </v>
      </c>
      <c r="E260" s="30" t="str">
        <f>IF(LEN(VLOOKUP($A260,Questions!$B:$AA,22,FALSE))=0,"",VLOOKUP($A260,Questions!$B:$AA,22,FALSE))</f>
        <v xml:space="preserve"> </v>
      </c>
      <c r="F260" s="30" t="str">
        <f>IF(LEN(VLOOKUP($A260,Questions!$B:$AA,23,FALSE))=0,"",VLOOKUP($A260,Questions!$B:$AA,23,FALSE))</f>
        <v xml:space="preserve"> </v>
      </c>
      <c r="G260" s="30" t="str">
        <f>IF(LEN(VLOOKUP($A260,Questions!$B:$AA,24,FALSE))=0,"",VLOOKUP($A260,Questions!$B:$AA,24,FALSE))</f>
        <v xml:space="preserve"> </v>
      </c>
      <c r="H260" s="30" t="str">
        <f>IF(LEN(VLOOKUP($A260,Questions!$B:$AA,25,FALSE))=0,"",VLOOKUP($A260,Questions!$B:$AA,25,FALSE))</f>
        <v xml:space="preserve"> </v>
      </c>
      <c r="I260" s="30" t="str">
        <f>IF(LEN(VLOOKUP($A260,Questions!$B:$AA,26,FALSE))=0,"",VLOOKUP($A260,Questions!$B:$AA,26,FALSE))</f>
        <v xml:space="preserve"> </v>
      </c>
      <c r="J260" s="30"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65.099999999999994" customHeight="1" x14ac:dyDescent="0.2">
      <c r="A261" s="11" t="s">
        <v>284</v>
      </c>
      <c r="B261" s="25" t="str">
        <f>VLOOKUP(A261,'HECVAT - Full | Vendor Response'!A$27:B$284,2,FALSE)</f>
        <v xml:space="preserve">Can the application logs be archived? </v>
      </c>
      <c r="C261" s="30" t="str">
        <f>IF(LEN(VLOOKUP($A261,Questions!$B:$AA,20,FALSE))=0,"",VLOOKUP($A261,Questions!$B:$AA,20,FALSE))</f>
        <v xml:space="preserve"> </v>
      </c>
      <c r="D261" s="30" t="str">
        <f>IF(LEN(VLOOKUP($A261,Questions!$B:$AA,21,FALSE))=0,"",VLOOKUP($A261,Questions!$B:$AA,21,FALSE))</f>
        <v xml:space="preserve"> </v>
      </c>
      <c r="E261" s="30" t="str">
        <f>IF(LEN(VLOOKUP($A261,Questions!$B:$AA,22,FALSE))=0,"",VLOOKUP($A261,Questions!$B:$AA,22,FALSE))</f>
        <v xml:space="preserve"> </v>
      </c>
      <c r="F261" s="30" t="str">
        <f>IF(LEN(VLOOKUP($A261,Questions!$B:$AA,23,FALSE))=0,"",VLOOKUP($A261,Questions!$B:$AA,23,FALSE))</f>
        <v xml:space="preserve"> </v>
      </c>
      <c r="G261" s="31" t="str">
        <f>IF(LEN(VLOOKUP($A261,Questions!$B:$AA,24,FALSE))=0,"",VLOOKUP($A261,Questions!$B:$AA,24,FALSE))</f>
        <v xml:space="preserve"> </v>
      </c>
      <c r="H261" s="31" t="str">
        <f>IF(LEN(VLOOKUP($A261,Questions!$B:$AA,25,FALSE))=0,"",VLOOKUP($A261,Questions!$B:$AA,25,FALSE))</f>
        <v xml:space="preserve"> </v>
      </c>
      <c r="I261" s="30" t="str">
        <f>IF(LEN(VLOOKUP($A261,Questions!$B:$AA,26,FALSE))=0,"",VLOOKUP($A261,Questions!$B:$AA,26,FALSE))</f>
        <v xml:space="preserve"> </v>
      </c>
      <c r="J261" s="30"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x14ac:dyDescent="0.2">
      <c r="A262" s="11" t="s">
        <v>285</v>
      </c>
      <c r="B262" s="25" t="str">
        <f>VLOOKUP(A262,'HECVAT - Full | Vendor Response'!A$27:B$284,2,FALSE)</f>
        <v xml:space="preserve">Can the application logs be saved externally? </v>
      </c>
      <c r="C262" s="30" t="str">
        <f>IF(LEN(VLOOKUP($A262,Questions!$B:$AA,20,FALSE))=0,"",VLOOKUP($A262,Questions!$B:$AA,20,FALSE))</f>
        <v xml:space="preserve"> </v>
      </c>
      <c r="D262" s="30" t="str">
        <f>IF(LEN(VLOOKUP($A262,Questions!$B:$AA,21,FALSE))=0,"",VLOOKUP($A262,Questions!$B:$AA,21,FALSE))</f>
        <v xml:space="preserve"> </v>
      </c>
      <c r="E262" s="30" t="str">
        <f>IF(LEN(VLOOKUP($A262,Questions!$B:$AA,22,FALSE))=0,"",VLOOKUP($A262,Questions!$B:$AA,22,FALSE))</f>
        <v xml:space="preserve"> </v>
      </c>
      <c r="F262" s="30" t="str">
        <f>IF(LEN(VLOOKUP($A262,Questions!$B:$AA,23,FALSE))=0,"",VLOOKUP($A262,Questions!$B:$AA,23,FALSE))</f>
        <v xml:space="preserve"> </v>
      </c>
      <c r="G262" s="31" t="str">
        <f>IF(LEN(VLOOKUP($A262,Questions!$B:$AA,24,FALSE))=0,"",VLOOKUP($A262,Questions!$B:$AA,24,FALSE))</f>
        <v xml:space="preserve"> </v>
      </c>
      <c r="H262" s="31" t="str">
        <f>IF(LEN(VLOOKUP($A262,Questions!$B:$AA,25,FALSE))=0,"",VLOOKUP($A262,Questions!$B:$AA,25,FALSE))</f>
        <v xml:space="preserve"> </v>
      </c>
      <c r="I262" s="30" t="str">
        <f>IF(LEN(VLOOKUP($A262,Questions!$B:$AA,26,FALSE))=0,"",VLOOKUP($A262,Questions!$B:$AA,26,FALSE))</f>
        <v xml:space="preserve"> </v>
      </c>
      <c r="J262" s="30"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x14ac:dyDescent="0.2">
      <c r="A263" s="11" t="s">
        <v>286</v>
      </c>
      <c r="B263" s="25" t="str">
        <f>VLOOKUP(A263,'HECVAT - Full | Vendor Response'!A$27:B$284,2,FALSE)</f>
        <v>Do your data backup and retention policies and practices meet HIPAA requirements?</v>
      </c>
      <c r="C263" s="30" t="str">
        <f>IF(LEN(VLOOKUP($A263,Questions!$B:$AA,20,FALSE))=0,"",VLOOKUP($A263,Questions!$B:$AA,20,FALSE))</f>
        <v xml:space="preserve"> </v>
      </c>
      <c r="D263" s="30" t="str">
        <f>IF(LEN(VLOOKUP($A263,Questions!$B:$AA,21,FALSE))=0,"",VLOOKUP($A263,Questions!$B:$AA,21,FALSE))</f>
        <v xml:space="preserve"> </v>
      </c>
      <c r="E263" s="30" t="str">
        <f>IF(LEN(VLOOKUP($A263,Questions!$B:$AA,22,FALSE))=0,"",VLOOKUP($A263,Questions!$B:$AA,22,FALSE))</f>
        <v xml:space="preserve"> </v>
      </c>
      <c r="F263" s="30" t="str">
        <f>IF(LEN(VLOOKUP($A263,Questions!$B:$AA,23,FALSE))=0,"",VLOOKUP($A263,Questions!$B:$AA,23,FALSE))</f>
        <v xml:space="preserve"> </v>
      </c>
      <c r="G263" s="31" t="str">
        <f>IF(LEN(VLOOKUP($A263,Questions!$B:$AA,24,FALSE))=0,"",VLOOKUP($A263,Questions!$B:$AA,24,FALSE))</f>
        <v xml:space="preserve"> </v>
      </c>
      <c r="H263" s="31" t="str">
        <f>IF(LEN(VLOOKUP($A263,Questions!$B:$AA,25,FALSE))=0,"",VLOOKUP($A263,Questions!$B:$AA,25,FALSE))</f>
        <v xml:space="preserve"> </v>
      </c>
      <c r="I263" s="30" t="str">
        <f>IF(LEN(VLOOKUP($A263,Questions!$B:$AA,26,FALSE))=0,"",VLOOKUP($A263,Questions!$B:$AA,26,FALSE))</f>
        <v xml:space="preserve"> </v>
      </c>
      <c r="J263" s="30"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36" customHeight="1" x14ac:dyDescent="0.2">
      <c r="A264" s="11" t="s">
        <v>287</v>
      </c>
      <c r="B264" s="25" t="str">
        <f>VLOOKUP(A264,'HECVAT - Full | Vendor Response'!A$27:B$284,2,FALSE)</f>
        <v>Do you have a disaster recovery plan and emergency mode operation plan?</v>
      </c>
      <c r="C264" s="30" t="str">
        <f>IF(LEN(VLOOKUP($A264,Questions!$B:$AA,20,FALSE))=0,"",VLOOKUP($A264,Questions!$B:$AA,20,FALSE))</f>
        <v xml:space="preserve"> </v>
      </c>
      <c r="D264" s="30" t="str">
        <f>IF(LEN(VLOOKUP($A264,Questions!$B:$AA,21,FALSE))=0,"",VLOOKUP($A264,Questions!$B:$AA,21,FALSE))</f>
        <v xml:space="preserve"> </v>
      </c>
      <c r="E264" s="30" t="str">
        <f>IF(LEN(VLOOKUP($A264,Questions!$B:$AA,22,FALSE))=0,"",VLOOKUP($A264,Questions!$B:$AA,22,FALSE))</f>
        <v xml:space="preserve"> </v>
      </c>
      <c r="F264" s="30" t="str">
        <f>IF(LEN(VLOOKUP($A264,Questions!$B:$AA,23,FALSE))=0,"",VLOOKUP($A264,Questions!$B:$AA,23,FALSE))</f>
        <v xml:space="preserve"> </v>
      </c>
      <c r="G264" s="31" t="str">
        <f>IF(LEN(VLOOKUP($A264,Questions!$B:$AA,24,FALSE))=0,"",VLOOKUP($A264,Questions!$B:$AA,24,FALSE))</f>
        <v xml:space="preserve"> </v>
      </c>
      <c r="H264" s="31" t="str">
        <f>IF(LEN(VLOOKUP($A264,Questions!$B:$AA,25,FALSE))=0,"",VLOOKUP($A264,Questions!$B:$AA,25,FALSE))</f>
        <v xml:space="preserve"> </v>
      </c>
      <c r="I264" s="30" t="str">
        <f>IF(LEN(VLOOKUP($A264,Questions!$B:$AA,26,FALSE))=0,"",VLOOKUP($A264,Questions!$B:$AA,26,FALSE))</f>
        <v xml:space="preserve"> </v>
      </c>
      <c r="J264" s="30"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8" customHeight="1" x14ac:dyDescent="0.2">
      <c r="A265" s="11" t="s">
        <v>288</v>
      </c>
      <c r="B265" s="25" t="str">
        <f>VLOOKUP(A265,'HECVAT - Full | Vendor Response'!A$27:B$284,2,FALSE)</f>
        <v>Have the policies/plans mentioned above been tested?</v>
      </c>
      <c r="C265" s="30" t="str">
        <f>IF(LEN(VLOOKUP($A265,Questions!$B:$AA,20,FALSE))=0,"",VLOOKUP($A265,Questions!$B:$AA,20,FALSE))</f>
        <v xml:space="preserve"> </v>
      </c>
      <c r="D265" s="30" t="str">
        <f>IF(LEN(VLOOKUP($A265,Questions!$B:$AA,21,FALSE))=0,"",VLOOKUP($A265,Questions!$B:$AA,21,FALSE))</f>
        <v xml:space="preserve"> </v>
      </c>
      <c r="E265" s="30" t="str">
        <f>IF(LEN(VLOOKUP($A265,Questions!$B:$AA,22,FALSE))=0,"",VLOOKUP($A265,Questions!$B:$AA,22,FALSE))</f>
        <v xml:space="preserve"> </v>
      </c>
      <c r="F265" s="30" t="str">
        <f>IF(LEN(VLOOKUP($A265,Questions!$B:$AA,23,FALSE))=0,"",VLOOKUP($A265,Questions!$B:$AA,23,FALSE))</f>
        <v xml:space="preserve"> </v>
      </c>
      <c r="G265" s="31" t="str">
        <f>IF(LEN(VLOOKUP($A265,Questions!$B:$AA,24,FALSE))=0,"",VLOOKUP($A265,Questions!$B:$AA,24,FALSE))</f>
        <v xml:space="preserve"> </v>
      </c>
      <c r="H265" s="31" t="str">
        <f>IF(LEN(VLOOKUP($A265,Questions!$B:$AA,25,FALSE))=0,"",VLOOKUP($A265,Questions!$B:$AA,25,FALSE))</f>
        <v xml:space="preserve"> </v>
      </c>
      <c r="I265" s="30" t="str">
        <f>IF(LEN(VLOOKUP($A265,Questions!$B:$AA,26,FALSE))=0,"",VLOOKUP($A265,Questions!$B:$AA,26,FALSE))</f>
        <v xml:space="preserve"> </v>
      </c>
      <c r="J265" s="30"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47.1" customHeight="1" x14ac:dyDescent="0.2">
      <c r="A266" s="11" t="s">
        <v>289</v>
      </c>
      <c r="B266" s="25" t="str">
        <f>VLOOKUP(A266,'HECVAT - Full | Vendor Response'!A$27:B$284,2,FALSE)</f>
        <v>Can you provide a HIPAA compliance attestation document?</v>
      </c>
      <c r="C266" s="30" t="str">
        <f>IF(LEN(VLOOKUP($A266,Questions!$B:$AA,20,FALSE))=0,"",VLOOKUP($A266,Questions!$B:$AA,20,FALSE))</f>
        <v xml:space="preserve"> </v>
      </c>
      <c r="D266" s="30" t="str">
        <f>IF(LEN(VLOOKUP($A266,Questions!$B:$AA,21,FALSE))=0,"",VLOOKUP($A266,Questions!$B:$AA,21,FALSE))</f>
        <v xml:space="preserve"> </v>
      </c>
      <c r="E266" s="30" t="str">
        <f>IF(LEN(VLOOKUP($A266,Questions!$B:$AA,22,FALSE))=0,"",VLOOKUP($A266,Questions!$B:$AA,22,FALSE))</f>
        <v xml:space="preserve"> </v>
      </c>
      <c r="F266" s="30" t="str">
        <f>IF(LEN(VLOOKUP($A266,Questions!$B:$AA,23,FALSE))=0,"",VLOOKUP($A266,Questions!$B:$AA,23,FALSE))</f>
        <v xml:space="preserve"> </v>
      </c>
      <c r="G266" s="30" t="str">
        <f>IF(LEN(VLOOKUP($A266,Questions!$B:$AA,24,FALSE))=0,"",VLOOKUP($A266,Questions!$B:$AA,24,FALSE))</f>
        <v xml:space="preserve"> </v>
      </c>
      <c r="H266" s="31" t="str">
        <f>IF(LEN(VLOOKUP($A266,Questions!$B:$AA,25,FALSE))=0,"",VLOOKUP($A266,Questions!$B:$AA,25,FALSE))</f>
        <v xml:space="preserve"> </v>
      </c>
      <c r="I266" s="30" t="str">
        <f>IF(LEN(VLOOKUP($A266,Questions!$B:$AA,26,FALSE))=0,"",VLOOKUP($A266,Questions!$B:$AA,26,FALSE))</f>
        <v xml:space="preserve"> </v>
      </c>
      <c r="J266" s="30"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x14ac:dyDescent="0.2">
      <c r="A267" s="11" t="s">
        <v>290</v>
      </c>
      <c r="B267" s="25" t="str">
        <f>VLOOKUP(A267,'HECVAT - Full | Vendor Response'!A$27:B$284,2,FALSE)</f>
        <v>Are you willing to enter into a Business Associate Agreement (BAA)?</v>
      </c>
      <c r="C267" s="30" t="str">
        <f>IF(LEN(VLOOKUP($A267,Questions!$B:$AA,20,FALSE))=0,"",VLOOKUP($A267,Questions!$B:$AA,20,FALSE))</f>
        <v xml:space="preserve"> </v>
      </c>
      <c r="D267" s="30" t="str">
        <f>IF(LEN(VLOOKUP($A267,Questions!$B:$AA,21,FALSE))=0,"",VLOOKUP($A267,Questions!$B:$AA,21,FALSE))</f>
        <v xml:space="preserve"> </v>
      </c>
      <c r="E267" s="30" t="str">
        <f>IF(LEN(VLOOKUP($A267,Questions!$B:$AA,22,FALSE))=0,"",VLOOKUP($A267,Questions!$B:$AA,22,FALSE))</f>
        <v xml:space="preserve"> </v>
      </c>
      <c r="F267" s="30" t="str">
        <f>IF(LEN(VLOOKUP($A267,Questions!$B:$AA,23,FALSE))=0,"",VLOOKUP($A267,Questions!$B:$AA,23,FALSE))</f>
        <v xml:space="preserve"> </v>
      </c>
      <c r="G267" s="30" t="str">
        <f>IF(LEN(VLOOKUP($A267,Questions!$B:$AA,24,FALSE))=0,"",VLOOKUP($A267,Questions!$B:$AA,24,FALSE))</f>
        <v xml:space="preserve"> </v>
      </c>
      <c r="H267" s="31" t="str">
        <f>IF(LEN(VLOOKUP($A267,Questions!$B:$AA,25,FALSE))=0,"",VLOOKUP($A267,Questions!$B:$AA,25,FALSE))</f>
        <v xml:space="preserve"> </v>
      </c>
      <c r="I267" s="30" t="str">
        <f>IF(LEN(VLOOKUP($A267,Questions!$B:$AA,26,FALSE))=0,"",VLOOKUP($A267,Questions!$B:$AA,26,FALSE))</f>
        <v xml:space="preserve"> </v>
      </c>
      <c r="J267" s="30"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x14ac:dyDescent="0.2">
      <c r="A268" s="11" t="s">
        <v>291</v>
      </c>
      <c r="B268" s="25" t="str">
        <f>VLOOKUP(A268,'HECVAT - Full | Vendor Response'!A$27:B$284,2,FALSE)</f>
        <v>Have you entered into a BAA with all subcontractors who may have access to protected health information (PHI)?</v>
      </c>
      <c r="C268" s="30" t="str">
        <f>IF(LEN(VLOOKUP($A268,Questions!$B:$AA,20,FALSE))=0,"",VLOOKUP($A268,Questions!$B:$AA,20,FALSE))</f>
        <v xml:space="preserve"> </v>
      </c>
      <c r="D268" s="30" t="str">
        <f>IF(LEN(VLOOKUP($A268,Questions!$B:$AA,21,FALSE))=0,"",VLOOKUP($A268,Questions!$B:$AA,21,FALSE))</f>
        <v xml:space="preserve"> </v>
      </c>
      <c r="E268" s="30" t="str">
        <f>IF(LEN(VLOOKUP($A268,Questions!$B:$AA,22,FALSE))=0,"",VLOOKUP($A268,Questions!$B:$AA,22,FALSE))</f>
        <v xml:space="preserve"> </v>
      </c>
      <c r="F268" s="30" t="str">
        <f>IF(LEN(VLOOKUP($A268,Questions!$B:$AA,23,FALSE))=0,"",VLOOKUP($A268,Questions!$B:$AA,23,FALSE))</f>
        <v xml:space="preserve"> </v>
      </c>
      <c r="G268" s="31" t="str">
        <f>IF(LEN(VLOOKUP($A268,Questions!$B:$AA,24,FALSE))=0,"",VLOOKUP($A268,Questions!$B:$AA,24,FALSE))</f>
        <v xml:space="preserve"> </v>
      </c>
      <c r="H268" s="31" t="str">
        <f>IF(LEN(VLOOKUP($A268,Questions!$B:$AA,25,FALSE))=0,"",VLOOKUP($A268,Questions!$B:$AA,25,FALSE))</f>
        <v xml:space="preserve"> </v>
      </c>
      <c r="I268" s="30" t="str">
        <f>IF(LEN(VLOOKUP($A268,Questions!$B:$AA,26,FALSE))=0,"",VLOOKUP($A268,Questions!$B:$AA,26,FALSE))</f>
        <v xml:space="preserve"> </v>
      </c>
      <c r="J268" s="30" t="str">
        <f>IF(LEN(VLOOKUP($A268,Questions!$B:$AB,27,FALSE))=0,"",VLOOKUP($A268,Questions!$B:$AB,27,FALSE))</f>
        <v xml:space="preserve"> </v>
      </c>
      <c r="K268" s="273" t="s">
        <v>3242</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36" customHeight="1" x14ac:dyDescent="0.2">
      <c r="A269" s="331" t="str">
        <f>IF(OR($C$30="No",$C$31="Yes"),"PCI DSS - Optional based on QUALIFIER response.","PCI DSS")</f>
        <v>PCI DSS</v>
      </c>
      <c r="B269" s="331"/>
      <c r="C269" s="20" t="str">
        <f>C$23</f>
        <v>CIS Critical Security Controls v6.1</v>
      </c>
      <c r="D269" s="20" t="str">
        <f t="shared" ref="D269:J269" si="18">D$23</f>
        <v>HIPAA</v>
      </c>
      <c r="E269" s="20" t="str">
        <f t="shared" si="18"/>
        <v>ISO 27002:27013</v>
      </c>
      <c r="F269" s="20" t="str">
        <f t="shared" si="18"/>
        <v>NIST Cybersecurity Framework</v>
      </c>
      <c r="G269" s="20" t="str">
        <f t="shared" si="18"/>
        <v>NIST SP 800-171r2</v>
      </c>
      <c r="H269" s="20" t="str">
        <f t="shared" si="18"/>
        <v>NIST SP 800-53r4</v>
      </c>
      <c r="I269" s="20" t="str">
        <f t="shared" si="18"/>
        <v>PCI DSS</v>
      </c>
      <c r="J269" s="20" t="str">
        <f t="shared" si="18"/>
        <v>Trusted CI</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2">
      <c r="A270" s="11" t="s">
        <v>292</v>
      </c>
      <c r="B270" s="25" t="str">
        <f>VLOOKUP(A270,'HECVAT - Full | Vendor Response'!A$27:B$284,2,FALSE)</f>
        <v>Do your systems or products store, process, or transmit cardholder (payment/credit/debt card) data?</v>
      </c>
      <c r="C270" s="30" t="str">
        <f>IF(LEN(VLOOKUP($A270,Questions!$B:$AA,20,FALSE))=0,"",VLOOKUP($A270,Questions!$B:$AA,20,FALSE))</f>
        <v xml:space="preserve"> </v>
      </c>
      <c r="D270" s="32" t="str">
        <f>IF(LEN(VLOOKUP($A270,Questions!$B:$AA,21,FALSE))=0,"",VLOOKUP($A270,Questions!$B:$AA,21,FALSE))</f>
        <v xml:space="preserve"> </v>
      </c>
      <c r="E270" s="30" t="str">
        <f>IF(LEN(VLOOKUP($A270,Questions!$B:$AA,22,FALSE))=0,"",VLOOKUP($A270,Questions!$B:$AA,22,FALSE))</f>
        <v xml:space="preserve"> </v>
      </c>
      <c r="F270" s="30" t="str">
        <f>IF(LEN(VLOOKUP($A270,Questions!$B:$AA,23,FALSE))=0,"",VLOOKUP($A270,Questions!$B:$AA,23,FALSE))</f>
        <v xml:space="preserve"> </v>
      </c>
      <c r="G270" s="31" t="str">
        <f>IF(LEN(VLOOKUP($A270,Questions!$B:$AA,24,FALSE))=0,"",VLOOKUP($A270,Questions!$B:$AA,24,FALSE))</f>
        <v xml:space="preserve"> </v>
      </c>
      <c r="H270" s="32" t="str">
        <f>IF(LEN(VLOOKUP($A270,Questions!$B:$AA,25,FALSE))=0,"",VLOOKUP($A270,Questions!$B:$AA,25,FALSE))</f>
        <v xml:space="preserve"> </v>
      </c>
      <c r="I270" s="30" t="str">
        <f>IF(LEN(VLOOKUP($A270,Questions!$B:$AA,26,FALSE))=0,"",VLOOKUP($A270,Questions!$B:$AA,26,FALSE))</f>
        <v xml:space="preserve"> </v>
      </c>
      <c r="J270" s="30"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2">
      <c r="A271" s="11" t="s">
        <v>293</v>
      </c>
      <c r="B271" s="25" t="str">
        <f>VLOOKUP(A271,'HECVAT - Full | Vendor Response'!A$27:B$284,2,FALSE)</f>
        <v>Are you compliant with the Payment Card Industry Data Security Standard (PCI DSS)?</v>
      </c>
      <c r="C271" s="30" t="str">
        <f>IF(LEN(VLOOKUP($A271,Questions!$B:$AA,20,FALSE))=0,"",VLOOKUP($A271,Questions!$B:$AA,20,FALSE))</f>
        <v xml:space="preserve"> </v>
      </c>
      <c r="D271" s="32" t="str">
        <f>IF(LEN(VLOOKUP($A271,Questions!$B:$AA,21,FALSE))=0,"",VLOOKUP($A271,Questions!$B:$AA,21,FALSE))</f>
        <v xml:space="preserve"> </v>
      </c>
      <c r="E271" s="30" t="str">
        <f>IF(LEN(VLOOKUP($A271,Questions!$B:$AA,22,FALSE))=0,"",VLOOKUP($A271,Questions!$B:$AA,22,FALSE))</f>
        <v xml:space="preserve"> </v>
      </c>
      <c r="F271" s="30" t="str">
        <f>IF(LEN(VLOOKUP($A271,Questions!$B:$AA,23,FALSE))=0,"",VLOOKUP($A271,Questions!$B:$AA,23,FALSE))</f>
        <v xml:space="preserve"> </v>
      </c>
      <c r="G271" s="31" t="str">
        <f>IF(LEN(VLOOKUP($A271,Questions!$B:$AA,24,FALSE))=0,"",VLOOKUP($A271,Questions!$B:$AA,24,FALSE))</f>
        <v xml:space="preserve"> </v>
      </c>
      <c r="H271" s="32" t="str">
        <f>IF(LEN(VLOOKUP($A271,Questions!$B:$AA,25,FALSE))=0,"",VLOOKUP($A271,Questions!$B:$AA,25,FALSE))</f>
        <v xml:space="preserve"> </v>
      </c>
      <c r="I271" s="30" t="str">
        <f>IF(LEN(VLOOKUP($A271,Questions!$B:$AA,26,FALSE))=0,"",VLOOKUP($A271,Questions!$B:$AA,26,FALSE))</f>
        <v xml:space="preserve"> </v>
      </c>
      <c r="J271" s="30"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48" customHeight="1" x14ac:dyDescent="0.2">
      <c r="A272" s="11" t="s">
        <v>294</v>
      </c>
      <c r="B272" s="25" t="str">
        <f>VLOOKUP(A272,'HECVAT - Full | Vendor Response'!A$27:B$284,2,FALSE)</f>
        <v>Do you have a current, executed within the past year, Attestation of Compliance (AoC) or Report on Compliance (RoC)?</v>
      </c>
      <c r="C272" s="30" t="str">
        <f>IF(LEN(VLOOKUP($A272,Questions!$B:$AA,20,FALSE))=0,"",VLOOKUP($A272,Questions!$B:$AA,20,FALSE))</f>
        <v xml:space="preserve"> </v>
      </c>
      <c r="D272" s="32" t="str">
        <f>IF(LEN(VLOOKUP($A272,Questions!$B:$AA,21,FALSE))=0,"",VLOOKUP($A272,Questions!$B:$AA,21,FALSE))</f>
        <v xml:space="preserve"> </v>
      </c>
      <c r="E272" s="30" t="str">
        <f>IF(LEN(VLOOKUP($A272,Questions!$B:$AA,22,FALSE))=0,"",VLOOKUP($A272,Questions!$B:$AA,22,FALSE))</f>
        <v xml:space="preserve"> </v>
      </c>
      <c r="F272" s="30" t="str">
        <f>IF(LEN(VLOOKUP($A272,Questions!$B:$AA,23,FALSE))=0,"",VLOOKUP($A272,Questions!$B:$AA,23,FALSE))</f>
        <v xml:space="preserve"> </v>
      </c>
      <c r="G272" s="31" t="str">
        <f>IF(LEN(VLOOKUP($A272,Questions!$B:$AA,24,FALSE))=0,"",VLOOKUP($A272,Questions!$B:$AA,24,FALSE))</f>
        <v xml:space="preserve"> </v>
      </c>
      <c r="H272" s="32" t="str">
        <f>IF(LEN(VLOOKUP($A272,Questions!$B:$AA,25,FALSE))=0,"",VLOOKUP($A272,Questions!$B:$AA,25,FALSE))</f>
        <v xml:space="preserve"> </v>
      </c>
      <c r="I272" s="30" t="str">
        <f>IF(LEN(VLOOKUP($A272,Questions!$B:$AA,26,FALSE))=0,"",VLOOKUP($A272,Questions!$B:$AA,26,FALSE))</f>
        <v xml:space="preserve"> </v>
      </c>
      <c r="J272" s="30"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x14ac:dyDescent="0.2">
      <c r="A273" s="11" t="s">
        <v>295</v>
      </c>
      <c r="B273" s="25" t="str">
        <f>VLOOKUP(A273,'HECVAT - Full | Vendor Response'!A$27:B$284,2,FALSE)</f>
        <v>Are you classified as a service provider?</v>
      </c>
      <c r="C273" s="31" t="str">
        <f>IF(LEN(VLOOKUP($A273,Questions!$B:$AA,20,FALSE))=0,"",VLOOKUP($A273,Questions!$B:$AA,20,FALSE))</f>
        <v xml:space="preserve"> </v>
      </c>
      <c r="D273" s="32" t="str">
        <f>IF(LEN(VLOOKUP($A273,Questions!$B:$AA,21,FALSE))=0,"",VLOOKUP($A273,Questions!$B:$AA,21,FALSE))</f>
        <v xml:space="preserve"> </v>
      </c>
      <c r="E273" s="32" t="str">
        <f>IF(LEN(VLOOKUP($A273,Questions!$B:$AA,22,FALSE))=0,"",VLOOKUP($A273,Questions!$B:$AA,22,FALSE))</f>
        <v xml:space="preserve"> </v>
      </c>
      <c r="F273" s="30" t="str">
        <f>IF(LEN(VLOOKUP($A273,Questions!$B:$AA,23,FALSE))=0,"",VLOOKUP($A273,Questions!$B:$AA,23,FALSE))</f>
        <v xml:space="preserve"> </v>
      </c>
      <c r="G273" s="31" t="str">
        <f>IF(LEN(VLOOKUP($A273,Questions!$B:$AA,24,FALSE))=0,"",VLOOKUP($A273,Questions!$B:$AA,24,FALSE))</f>
        <v xml:space="preserve"> </v>
      </c>
      <c r="H273" s="32" t="str">
        <f>IF(LEN(VLOOKUP($A273,Questions!$B:$AA,25,FALSE))=0,"",VLOOKUP($A273,Questions!$B:$AA,25,FALSE))</f>
        <v xml:space="preserve"> </v>
      </c>
      <c r="I273" s="30" t="str">
        <f>IF(LEN(VLOOKUP($A273,Questions!$B:$AA,26,FALSE))=0,"",VLOOKUP($A273,Questions!$B:$AA,26,FALSE))</f>
        <v xml:space="preserve"> </v>
      </c>
      <c r="J273" s="30"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x14ac:dyDescent="0.2">
      <c r="A274" s="11" t="s">
        <v>296</v>
      </c>
      <c r="B274" s="25" t="str">
        <f>VLOOKUP(A274,'HECVAT - Full | Vendor Response'!A$27:B$284,2,FALSE)</f>
        <v xml:space="preserve">Are you on the list of VISA approved service providers? </v>
      </c>
      <c r="C274" s="31" t="str">
        <f>IF(LEN(VLOOKUP($A274,Questions!$B:$AA,20,FALSE))=0,"",VLOOKUP($A274,Questions!$B:$AA,20,FALSE))</f>
        <v xml:space="preserve"> </v>
      </c>
      <c r="D274" s="32" t="str">
        <f>IF(LEN(VLOOKUP($A274,Questions!$B:$AA,21,FALSE))=0,"",VLOOKUP($A274,Questions!$B:$AA,21,FALSE))</f>
        <v xml:space="preserve"> </v>
      </c>
      <c r="E274" s="32" t="str">
        <f>IF(LEN(VLOOKUP($A274,Questions!$B:$AA,22,FALSE))=0,"",VLOOKUP($A274,Questions!$B:$AA,22,FALSE))</f>
        <v xml:space="preserve"> </v>
      </c>
      <c r="F274" s="30" t="str">
        <f>IF(LEN(VLOOKUP($A274,Questions!$B:$AA,23,FALSE))=0,"",VLOOKUP($A274,Questions!$B:$AA,23,FALSE))</f>
        <v xml:space="preserve"> </v>
      </c>
      <c r="G274" s="31" t="str">
        <f>IF(LEN(VLOOKUP($A274,Questions!$B:$AA,24,FALSE))=0,"",VLOOKUP($A274,Questions!$B:$AA,24,FALSE))</f>
        <v xml:space="preserve"> </v>
      </c>
      <c r="H274" s="32" t="str">
        <f>IF(LEN(VLOOKUP($A274,Questions!$B:$AA,25,FALSE))=0,"",VLOOKUP($A274,Questions!$B:$AA,25,FALSE))</f>
        <v xml:space="preserve"> </v>
      </c>
      <c r="I274" s="30" t="str">
        <f>IF(LEN(VLOOKUP($A274,Questions!$B:$AA,26,FALSE))=0,"",VLOOKUP($A274,Questions!$B:$AA,26,FALSE))</f>
        <v xml:space="preserve"> </v>
      </c>
      <c r="J274" s="30"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36" customHeight="1" x14ac:dyDescent="0.2">
      <c r="A275" s="11" t="s">
        <v>297</v>
      </c>
      <c r="B275" s="25" t="str">
        <f>VLOOKUP(A275,'HECVAT - Full | Vendor Response'!A$27:B$284,2,FALSE)</f>
        <v>Are you classified as a merchant? If so, what level (1, 2, 3, 4)?</v>
      </c>
      <c r="C275" s="31" t="str">
        <f>IF(LEN(VLOOKUP($A275,Questions!$B:$AA,20,FALSE))=0,"",VLOOKUP($A275,Questions!$B:$AA,20,FALSE))</f>
        <v xml:space="preserve"> </v>
      </c>
      <c r="D275" s="32" t="str">
        <f>IF(LEN(VLOOKUP($A275,Questions!$B:$AA,21,FALSE))=0,"",VLOOKUP($A275,Questions!$B:$AA,21,FALSE))</f>
        <v xml:space="preserve"> </v>
      </c>
      <c r="E275" s="32" t="str">
        <f>IF(LEN(VLOOKUP($A275,Questions!$B:$AA,22,FALSE))=0,"",VLOOKUP($A275,Questions!$B:$AA,22,FALSE))</f>
        <v xml:space="preserve"> </v>
      </c>
      <c r="F275" s="30" t="str">
        <f>IF(LEN(VLOOKUP($A275,Questions!$B:$AA,23,FALSE))=0,"",VLOOKUP($A275,Questions!$B:$AA,23,FALSE))</f>
        <v xml:space="preserve"> </v>
      </c>
      <c r="G275" s="31" t="str">
        <f>IF(LEN(VLOOKUP($A275,Questions!$B:$AA,24,FALSE))=0,"",VLOOKUP($A275,Questions!$B:$AA,24,FALSE))</f>
        <v xml:space="preserve"> </v>
      </c>
      <c r="H275" s="32" t="str">
        <f>IF(LEN(VLOOKUP($A275,Questions!$B:$AA,25,FALSE))=0,"",VLOOKUP($A275,Questions!$B:$AA,25,FALSE))</f>
        <v xml:space="preserve"> </v>
      </c>
      <c r="I275" s="30" t="str">
        <f>IF(LEN(VLOOKUP($A275,Questions!$B:$AA,26,FALSE))=0,"",VLOOKUP($A275,Questions!$B:$AA,26,FALSE))</f>
        <v xml:space="preserve"> </v>
      </c>
      <c r="J275" s="30"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349999999999994" customHeight="1" x14ac:dyDescent="0.2">
      <c r="A276" s="11" t="s">
        <v>298</v>
      </c>
      <c r="B276" s="25" t="str">
        <f>VLOOKUP(A276,'HECVAT - Full | Vendor Response'!A$27:B$284,2,FALSE)</f>
        <v>Describe the architecture employed by the system to verify and authorize credit card transactions.</v>
      </c>
      <c r="C276" s="30" t="str">
        <f>IF(LEN(VLOOKUP($A276,Questions!$B:$AA,20,FALSE))=0,"",VLOOKUP($A276,Questions!$B:$AA,20,FALSE))</f>
        <v xml:space="preserve"> </v>
      </c>
      <c r="D276" s="32" t="str">
        <f>IF(LEN(VLOOKUP($A276,Questions!$B:$AA,21,FALSE))=0,"",VLOOKUP($A276,Questions!$B:$AA,21,FALSE))</f>
        <v xml:space="preserve"> </v>
      </c>
      <c r="E276" s="32" t="str">
        <f>IF(LEN(VLOOKUP($A276,Questions!$B:$AA,22,FALSE))=0,"",VLOOKUP($A276,Questions!$B:$AA,22,FALSE))</f>
        <v xml:space="preserve"> </v>
      </c>
      <c r="F276" s="30" t="str">
        <f>IF(LEN(VLOOKUP($A276,Questions!$B:$AA,23,FALSE))=0,"",VLOOKUP($A276,Questions!$B:$AA,23,FALSE))</f>
        <v xml:space="preserve"> </v>
      </c>
      <c r="G276" s="32" t="str">
        <f>IF(LEN(VLOOKUP($A276,Questions!$B:$AA,24,FALSE))=0,"",VLOOKUP($A276,Questions!$B:$AA,24,FALSE))</f>
        <v xml:space="preserve"> </v>
      </c>
      <c r="H276" s="32" t="str">
        <f>IF(LEN(VLOOKUP($A276,Questions!$B:$AA,25,FALSE))=0,"",VLOOKUP($A276,Questions!$B:$AA,25,FALSE))</f>
        <v xml:space="preserve"> </v>
      </c>
      <c r="I276" s="30" t="str">
        <f>IF(LEN(VLOOKUP($A276,Questions!$B:$AA,26,FALSE))=0,"",VLOOKUP($A276,Questions!$B:$AA,26,FALSE))</f>
        <v xml:space="preserve"> </v>
      </c>
      <c r="J276" s="30"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64.349999999999994" customHeight="1" x14ac:dyDescent="0.2">
      <c r="A277" s="11" t="s">
        <v>299</v>
      </c>
      <c r="B277" s="25" t="str">
        <f>VLOOKUP(A277,'HECVAT - Full | Vendor Response'!A$27:B$284,2,FALSE)</f>
        <v xml:space="preserve">What payment processors/gateways does the system support? </v>
      </c>
      <c r="C277" s="30" t="str">
        <f>IF(LEN(VLOOKUP($A277,Questions!$B:$AA,20,FALSE))=0,"",VLOOKUP($A277,Questions!$B:$AA,20,FALSE))</f>
        <v xml:space="preserve"> </v>
      </c>
      <c r="D277" s="32" t="str">
        <f>IF(LEN(VLOOKUP($A277,Questions!$B:$AA,21,FALSE))=0,"",VLOOKUP($A277,Questions!$B:$AA,21,FALSE))</f>
        <v xml:space="preserve"> </v>
      </c>
      <c r="E277" s="32" t="str">
        <f>IF(LEN(VLOOKUP($A277,Questions!$B:$AA,22,FALSE))=0,"",VLOOKUP($A277,Questions!$B:$AA,22,FALSE))</f>
        <v xml:space="preserve"> </v>
      </c>
      <c r="F277" s="30" t="str">
        <f>IF(LEN(VLOOKUP($A277,Questions!$B:$AA,23,FALSE))=0,"",VLOOKUP($A277,Questions!$B:$AA,23,FALSE))</f>
        <v xml:space="preserve"> </v>
      </c>
      <c r="G277" s="32" t="str">
        <f>IF(LEN(VLOOKUP($A277,Questions!$B:$AA,24,FALSE))=0,"",VLOOKUP($A277,Questions!$B:$AA,24,FALSE))</f>
        <v xml:space="preserve"> </v>
      </c>
      <c r="H277" s="32" t="str">
        <f>IF(LEN(VLOOKUP($A277,Questions!$B:$AA,25,FALSE))=0,"",VLOOKUP($A277,Questions!$B:$AA,25,FALSE))</f>
        <v xml:space="preserve"> </v>
      </c>
      <c r="I277" s="30" t="str">
        <f>IF(LEN(VLOOKUP($A277,Questions!$B:$AA,26,FALSE))=0,"",VLOOKUP($A277,Questions!$B:$AA,26,FALSE))</f>
        <v xml:space="preserve"> </v>
      </c>
      <c r="J277" s="30"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x14ac:dyDescent="0.2">
      <c r="A278" s="11" t="s">
        <v>300</v>
      </c>
      <c r="B278" s="25" t="str">
        <f>VLOOKUP(A278,'HECVAT - Full | Vendor Response'!A$27:B$284,2,FALSE)</f>
        <v>Can the application be installed in a PCI DSS–compliant manner ?</v>
      </c>
      <c r="C278" s="30" t="str">
        <f>IF(LEN(VLOOKUP($A278,Questions!$B:$AA,20,FALSE))=0,"",VLOOKUP($A278,Questions!$B:$AA,20,FALSE))</f>
        <v xml:space="preserve"> </v>
      </c>
      <c r="D278" s="32" t="str">
        <f>IF(LEN(VLOOKUP($A278,Questions!$B:$AA,21,FALSE))=0,"",VLOOKUP($A278,Questions!$B:$AA,21,FALSE))</f>
        <v xml:space="preserve"> </v>
      </c>
      <c r="E278" s="32" t="str">
        <f>IF(LEN(VLOOKUP($A278,Questions!$B:$AA,22,FALSE))=0,"",VLOOKUP($A278,Questions!$B:$AA,22,FALSE))</f>
        <v xml:space="preserve"> </v>
      </c>
      <c r="F278" s="30" t="str">
        <f>IF(LEN(VLOOKUP($A278,Questions!$B:$AA,23,FALSE))=0,"",VLOOKUP($A278,Questions!$B:$AA,23,FALSE))</f>
        <v xml:space="preserve"> </v>
      </c>
      <c r="G278" s="31" t="str">
        <f>IF(LEN(VLOOKUP($A278,Questions!$B:$AA,24,FALSE))=0,"",VLOOKUP($A278,Questions!$B:$AA,24,FALSE))</f>
        <v xml:space="preserve"> </v>
      </c>
      <c r="H278" s="32" t="str">
        <f>IF(LEN(VLOOKUP($A278,Questions!$B:$AA,25,FALSE))=0,"",VLOOKUP($A278,Questions!$B:$AA,25,FALSE))</f>
        <v xml:space="preserve"> </v>
      </c>
      <c r="I278" s="30" t="str">
        <f>IF(LEN(VLOOKUP($A278,Questions!$B:$AA,26,FALSE))=0,"",VLOOKUP($A278,Questions!$B:$AA,26,FALSE))</f>
        <v xml:space="preserve"> </v>
      </c>
      <c r="J278" s="30"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36" customHeight="1" x14ac:dyDescent="0.2">
      <c r="A279" s="11" t="s">
        <v>301</v>
      </c>
      <c r="B279" s="25" t="str">
        <f>VLOOKUP(A279,'HECVAT - Full | Vendor Response'!A$27:B$284,2,FALSE)</f>
        <v xml:space="preserve">Is the application listed as an approved Payment Application Data Security Standard (PA-DSS) application? </v>
      </c>
      <c r="C279" s="31" t="str">
        <f>IF(LEN(VLOOKUP($A279,Questions!$B:$AA,20,FALSE))=0,"",VLOOKUP($A279,Questions!$B:$AA,20,FALSE))</f>
        <v xml:space="preserve"> </v>
      </c>
      <c r="D279" s="32" t="str">
        <f>IF(LEN(VLOOKUP($A279,Questions!$B:$AA,21,FALSE))=0,"",VLOOKUP($A279,Questions!$B:$AA,21,FALSE))</f>
        <v xml:space="preserve"> </v>
      </c>
      <c r="E279" s="32" t="str">
        <f>IF(LEN(VLOOKUP($A279,Questions!$B:$AA,22,FALSE))=0,"",VLOOKUP($A279,Questions!$B:$AA,22,FALSE))</f>
        <v xml:space="preserve"> </v>
      </c>
      <c r="F279" s="30" t="str">
        <f>IF(LEN(VLOOKUP($A279,Questions!$B:$AA,23,FALSE))=0,"",VLOOKUP($A279,Questions!$B:$AA,23,FALSE))</f>
        <v xml:space="preserve"> </v>
      </c>
      <c r="G279" s="31" t="str">
        <f>IF(LEN(VLOOKUP($A279,Questions!$B:$AA,24,FALSE))=0,"",VLOOKUP($A279,Questions!$B:$AA,24,FALSE))</f>
        <v xml:space="preserve"> </v>
      </c>
      <c r="H279" s="32" t="str">
        <f>IF(LEN(VLOOKUP($A279,Questions!$B:$AA,25,FALSE))=0,"",VLOOKUP($A279,Questions!$B:$AA,25,FALSE))</f>
        <v xml:space="preserve"> </v>
      </c>
      <c r="I279" s="30" t="str">
        <f>IF(LEN(VLOOKUP($A279,Questions!$B:$AA,26,FALSE))=0,"",VLOOKUP($A279,Questions!$B:$AA,26,FALSE))</f>
        <v xml:space="preserve"> </v>
      </c>
      <c r="J279" s="30"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54" customHeight="1" x14ac:dyDescent="0.2">
      <c r="A280" s="11" t="s">
        <v>302</v>
      </c>
      <c r="B280" s="25" t="str">
        <f>VLOOKUP(A280,'HECVAT - Full | Vendor Response'!A$27:B$284,2,FALSE)</f>
        <v>Does the system or products use a third party to collect, store, process, or transmit cardholder (payment/credit/debt card) data?</v>
      </c>
      <c r="C280" s="30" t="str">
        <f>IF(LEN(VLOOKUP($A280,Questions!$B:$AA,20,FALSE))=0,"",VLOOKUP($A280,Questions!$B:$AA,20,FALSE))</f>
        <v xml:space="preserve"> </v>
      </c>
      <c r="D280" s="32" t="str">
        <f>IF(LEN(VLOOKUP($A280,Questions!$B:$AA,21,FALSE))=0,"",VLOOKUP($A280,Questions!$B:$AA,21,FALSE))</f>
        <v xml:space="preserve"> </v>
      </c>
      <c r="E280" s="32" t="str">
        <f>IF(LEN(VLOOKUP($A280,Questions!$B:$AA,22,FALSE))=0,"",VLOOKUP($A280,Questions!$B:$AA,22,FALSE))</f>
        <v xml:space="preserve"> </v>
      </c>
      <c r="F280" s="30" t="str">
        <f>IF(LEN(VLOOKUP($A280,Questions!$B:$AA,23,FALSE))=0,"",VLOOKUP($A280,Questions!$B:$AA,23,FALSE))</f>
        <v xml:space="preserve"> </v>
      </c>
      <c r="G280" s="31" t="str">
        <f>IF(LEN(VLOOKUP($A280,Questions!$B:$AA,24,FALSE))=0,"",VLOOKUP($A280,Questions!$B:$AA,24,FALSE))</f>
        <v xml:space="preserve"> </v>
      </c>
      <c r="H280" s="32" t="str">
        <f>IF(LEN(VLOOKUP($A280,Questions!$B:$AA,25,FALSE))=0,"",VLOOKUP($A280,Questions!$B:$AA,25,FALSE))</f>
        <v xml:space="preserve"> </v>
      </c>
      <c r="I280" s="30" t="str">
        <f>IF(LEN(VLOOKUP($A280,Questions!$B:$AA,26,FALSE))=0,"",VLOOKUP($A280,Questions!$B:$AA,26,FALSE))</f>
        <v xml:space="preserve"> </v>
      </c>
      <c r="J280" s="30"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row r="281" spans="1:259" ht="64.349999999999994" customHeight="1" x14ac:dyDescent="0.2">
      <c r="A281" s="11" t="s">
        <v>303</v>
      </c>
      <c r="B281" s="25" t="str">
        <f>VLOOKUP(A281,'HECVAT - Full | Vendor Response'!A$27:B$284,2,FALSE)</f>
        <v xml:space="preserve">Include documentation describing the systems' abilities to comply with the PCI DSS and any features or capabilities of the system that must be added or changed in order to operate in compliance with the standards. </v>
      </c>
      <c r="C281" s="30" t="str">
        <f>IF(LEN(VLOOKUP($A281,Questions!$B:$AA,20,FALSE))=0,"",VLOOKUP($A281,Questions!$B:$AA,20,FALSE))</f>
        <v/>
      </c>
      <c r="D281" s="32" t="str">
        <f>IF(LEN(VLOOKUP($A281,Questions!$B:$AA,21,FALSE))=0,"",VLOOKUP($A281,Questions!$B:$AA,21,FALSE))</f>
        <v xml:space="preserve"> </v>
      </c>
      <c r="E281" s="32" t="str">
        <f>IF(LEN(VLOOKUP($A281,Questions!$B:$AA,22,FALSE))=0,"",VLOOKUP($A281,Questions!$B:$AA,22,FALSE))</f>
        <v xml:space="preserve"> </v>
      </c>
      <c r="F281" s="30" t="str">
        <f>IF(LEN(VLOOKUP($A281,Questions!$B:$AA,23,FALSE))=0,"",VLOOKUP($A281,Questions!$B:$AA,23,FALSE))</f>
        <v xml:space="preserve"> </v>
      </c>
      <c r="G281" s="32" t="str">
        <f>IF(LEN(VLOOKUP($A281,Questions!$B:$AA,24,FALSE))=0,"",VLOOKUP($A281,Questions!$B:$AA,24,FALSE))</f>
        <v xml:space="preserve"> </v>
      </c>
      <c r="H281" s="32" t="str">
        <f>IF(LEN(VLOOKUP($A281,Questions!$B:$AA,25,FALSE))=0,"",VLOOKUP($A281,Questions!$B:$AA,25,FALSE))</f>
        <v xml:space="preserve"> </v>
      </c>
      <c r="I281" s="30" t="str">
        <f>IF(LEN(VLOOKUP($A281,Questions!$B:$AA,26,FALSE))=0,"",VLOOKUP($A281,Questions!$B:$AA,26,FALSE))</f>
        <v xml:space="preserve"> </v>
      </c>
      <c r="J281" s="30" t="str">
        <f>IF(LEN(VLOOKUP($A281,Questions!$B:$AB,27,FALSE))=0,"",VLOOKUP($A281,Questions!$B:$AB,27,FALSE))</f>
        <v xml:space="preserve"> </v>
      </c>
      <c r="K281" s="273" t="s">
        <v>3242</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row>
    <row r="282" spans="1:259" ht="15" customHeight="1" x14ac:dyDescent="0.2">
      <c r="A282" s="272" t="s">
        <v>3236</v>
      </c>
    </row>
  </sheetData>
  <mergeCells count="21">
    <mergeCell ref="A137:B137"/>
    <mergeCell ref="A121:B121"/>
    <mergeCell ref="A221:B221"/>
    <mergeCell ref="A204:B204"/>
    <mergeCell ref="A180:B180"/>
    <mergeCell ref="A192:B192"/>
    <mergeCell ref="A239:B239"/>
    <mergeCell ref="A269:B269"/>
    <mergeCell ref="A226:B226"/>
    <mergeCell ref="A232:B232"/>
    <mergeCell ref="A162:B162"/>
    <mergeCell ref="A2:J2"/>
    <mergeCell ref="A3:H3"/>
    <mergeCell ref="A110:B110"/>
    <mergeCell ref="A90:B90"/>
    <mergeCell ref="A75:B75"/>
    <mergeCell ref="A65:B65"/>
    <mergeCell ref="A60:B60"/>
    <mergeCell ref="A38:B38"/>
    <mergeCell ref="A32:B32"/>
    <mergeCell ref="A50:B50"/>
  </mergeCells>
  <conditionalFormatting sqref="A50">
    <cfRule type="expression" dxfId="75" priority="33">
      <formula>$C$27="No"</formula>
    </cfRule>
  </conditionalFormatting>
  <conditionalFormatting sqref="A60">
    <cfRule type="expression" dxfId="74" priority="357">
      <formula>$C$27="No"</formula>
    </cfRule>
  </conditionalFormatting>
  <conditionalFormatting sqref="A65">
    <cfRule type="expression" dxfId="73" priority="337">
      <formula>$C$31="No"</formula>
    </cfRule>
  </conditionalFormatting>
  <conditionalFormatting sqref="A110">
    <cfRule type="expression" dxfId="72" priority="329">
      <formula>$C$28="No"</formula>
    </cfRule>
  </conditionalFormatting>
  <conditionalFormatting sqref="A123 C123:G123">
    <cfRule type="expression" dxfId="71" priority="206">
      <formula>$C$122="No"</formula>
    </cfRule>
  </conditionalFormatting>
  <conditionalFormatting sqref="A167:A168">
    <cfRule type="expression" dxfId="70" priority="306">
      <formula>$C$166="No"</formula>
    </cfRule>
  </conditionalFormatting>
  <conditionalFormatting sqref="A168">
    <cfRule type="expression" dxfId="69" priority="305">
      <formula>$C$167="No"</formula>
    </cfRule>
  </conditionalFormatting>
  <conditionalFormatting sqref="A172">
    <cfRule type="expression" dxfId="68" priority="353">
      <formula>$C$171="No"</formula>
    </cfRule>
  </conditionalFormatting>
  <conditionalFormatting sqref="A178">
    <cfRule type="expression" dxfId="67" priority="332">
      <formula>$C$177="No"</formula>
    </cfRule>
  </conditionalFormatting>
  <conditionalFormatting sqref="A180">
    <cfRule type="expression" dxfId="66" priority="356">
      <formula>$C$29="No"</formula>
    </cfRule>
  </conditionalFormatting>
  <conditionalFormatting sqref="A203 C203:G203">
    <cfRule type="expression" dxfId="65" priority="200">
      <formula>$C$202="No"</formula>
    </cfRule>
  </conditionalFormatting>
  <conditionalFormatting sqref="A234 C234:G234">
    <cfRule type="expression" dxfId="64" priority="194">
      <formula>$C$233="No"</formula>
    </cfRule>
  </conditionalFormatting>
  <conditionalFormatting sqref="A237 C237:G237">
    <cfRule type="expression" dxfId="63" priority="195">
      <formula>$C$236="No"</formula>
    </cfRule>
  </conditionalFormatting>
  <conditionalFormatting sqref="A239">
    <cfRule type="expression" dxfId="62" priority="358">
      <formula>$C$25="No"</formula>
    </cfRule>
  </conditionalFormatting>
  <conditionalFormatting sqref="A247:A248">
    <cfRule type="expression" dxfId="61" priority="285">
      <formula>$C$246="No"</formula>
    </cfRule>
  </conditionalFormatting>
  <conditionalFormatting sqref="A248">
    <cfRule type="expression" dxfId="60" priority="286">
      <formula>$C$247="No"</formula>
    </cfRule>
  </conditionalFormatting>
  <conditionalFormatting sqref="A264">
    <cfRule type="expression" dxfId="59" priority="327">
      <formula>$C$263="No"</formula>
    </cfRule>
  </conditionalFormatting>
  <conditionalFormatting sqref="A267:A268">
    <cfRule type="expression" dxfId="58" priority="282">
      <formula>$C$266="No"</formula>
    </cfRule>
  </conditionalFormatting>
  <conditionalFormatting sqref="A269">
    <cfRule type="expression" dxfId="57" priority="343">
      <formula>$C$30="No"</formula>
    </cfRule>
  </conditionalFormatting>
  <conditionalFormatting sqref="A75:B75 A90:B90 A110:B110 A121:B121 A137:B137 A162:B162 A180:B180 A192:B192 A204:B204 A226:B226 A239:B239 A269:B269">
    <cfRule type="expression" dxfId="56" priority="321">
      <formula>$C$31="Yes"</formula>
    </cfRule>
  </conditionalFormatting>
  <conditionalFormatting sqref="A221:B221">
    <cfRule type="expression" dxfId="55" priority="27">
      <formula>$C$31="Yes"</formula>
    </cfRule>
  </conditionalFormatting>
  <conditionalFormatting sqref="A232:B232">
    <cfRule type="expression" dxfId="54" priority="318">
      <formula>$C$31="Yes"</formula>
    </cfRule>
  </conditionalFormatting>
  <conditionalFormatting sqref="C161:D161">
    <cfRule type="expression" dxfId="53" priority="335">
      <formula>$C$160="No"</formula>
    </cfRule>
  </conditionalFormatting>
  <conditionalFormatting sqref="C222:D225">
    <cfRule type="expression" dxfId="52" priority="5">
      <formula>$C$219="No"</formula>
    </cfRule>
  </conditionalFormatting>
  <conditionalFormatting sqref="C72:H72">
    <cfRule type="expression" dxfId="51" priority="339">
      <formula>$C$71="No"</formula>
    </cfRule>
  </conditionalFormatting>
  <conditionalFormatting sqref="C101:H101">
    <cfRule type="expression" dxfId="50" priority="208">
      <formula>$C$100="No"</formula>
    </cfRule>
  </conditionalFormatting>
  <conditionalFormatting sqref="C103:H104">
    <cfRule type="expression" dxfId="49" priority="218">
      <formula>$C$102="No"</formula>
    </cfRule>
  </conditionalFormatting>
  <conditionalFormatting sqref="C149:H149">
    <cfRule type="expression" dxfId="48" priority="205">
      <formula>$C$148="No"</formula>
    </cfRule>
  </conditionalFormatting>
  <conditionalFormatting sqref="C167:H168">
    <cfRule type="expression" dxfId="47" priority="203">
      <formula>$C$166="No"</formula>
    </cfRule>
  </conditionalFormatting>
  <conditionalFormatting sqref="C168:H168">
    <cfRule type="expression" dxfId="46" priority="202">
      <formula>$C$167="No"</formula>
    </cfRule>
  </conditionalFormatting>
  <conditionalFormatting sqref="C172:H172">
    <cfRule type="expression" dxfId="45" priority="219">
      <formula>$C$171="No"</formula>
    </cfRule>
  </conditionalFormatting>
  <conditionalFormatting sqref="C178:H178">
    <cfRule type="expression" dxfId="44" priority="213">
      <formula>$C$177="No"</formula>
    </cfRule>
  </conditionalFormatting>
  <conditionalFormatting sqref="C186:H186 I187:J188">
    <cfRule type="expression" dxfId="43" priority="67">
      <formula>$C$185="No"</formula>
    </cfRule>
  </conditionalFormatting>
  <conditionalFormatting sqref="C247:H248">
    <cfRule type="expression" dxfId="42" priority="192">
      <formula>$C$246="No"</formula>
    </cfRule>
  </conditionalFormatting>
  <conditionalFormatting sqref="C248:H248">
    <cfRule type="expression" dxfId="41" priority="193">
      <formula>$C$247="No"</formula>
    </cfRule>
  </conditionalFormatting>
  <conditionalFormatting sqref="C264:H264">
    <cfRule type="expression" dxfId="40" priority="212">
      <formula>$C$263="No"</formula>
    </cfRule>
  </conditionalFormatting>
  <conditionalFormatting sqref="C267:H267">
    <cfRule type="expression" dxfId="39" priority="191">
      <formula>$C$266="No"</formula>
    </cfRule>
  </conditionalFormatting>
  <conditionalFormatting sqref="E66:E74">
    <cfRule type="expression" dxfId="38" priority="326">
      <formula>$C$31="No"</formula>
    </cfRule>
  </conditionalFormatting>
  <conditionalFormatting sqref="E77 E79 H79 E91:E109 E111:E120 H111:H120 I129:J129 I133:J136 E138:E161 H138:J161 H181:H191 I191:J191 E205:E220 H205:J220 H222:H225 E240:E268 H240:H268">
    <cfRule type="expression" dxfId="37" priority="8">
      <formula>$C$31="Yes"</formula>
    </cfRule>
  </conditionalFormatting>
  <conditionalFormatting sqref="E122:E136">
    <cfRule type="expression" dxfId="36" priority="312">
      <formula>$C$31="Yes"</formula>
    </cfRule>
  </conditionalFormatting>
  <conditionalFormatting sqref="E163:E179">
    <cfRule type="expression" dxfId="35" priority="354">
      <formula>$C$31="Yes"</formula>
    </cfRule>
  </conditionalFormatting>
  <conditionalFormatting sqref="E181:E191">
    <cfRule type="expression" dxfId="34" priority="349">
      <formula>$C$31="Yes"</formula>
    </cfRule>
  </conditionalFormatting>
  <conditionalFormatting sqref="E193:E203">
    <cfRule type="expression" dxfId="33" priority="302">
      <formula>$C$31="Yes"</formula>
    </cfRule>
  </conditionalFormatting>
  <conditionalFormatting sqref="E222:E225">
    <cfRule type="expression" dxfId="32" priority="6">
      <formula>$C$31="Yes"</formula>
    </cfRule>
  </conditionalFormatting>
  <conditionalFormatting sqref="E227:E231">
    <cfRule type="expression" dxfId="31" priority="291">
      <formula>$C$31="Yes"</formula>
    </cfRule>
  </conditionalFormatting>
  <conditionalFormatting sqref="E233:E238">
    <cfRule type="expression" dxfId="30" priority="346">
      <formula>$C$31="Yes"</formula>
    </cfRule>
  </conditionalFormatting>
  <conditionalFormatting sqref="E270:E281">
    <cfRule type="expression" dxfId="29" priority="283">
      <formula>$C$31="Yes"</formula>
    </cfRule>
  </conditionalFormatting>
  <conditionalFormatting sqref="E74:H74 C74">
    <cfRule type="expression" dxfId="28" priority="338">
      <formula>$C$73="No"</formula>
    </cfRule>
  </conditionalFormatting>
  <conditionalFormatting sqref="F161:G161">
    <cfRule type="expression" dxfId="27" priority="215">
      <formula>$C$160="No"</formula>
    </cfRule>
  </conditionalFormatting>
  <conditionalFormatting sqref="F222:G225">
    <cfRule type="expression" dxfId="26" priority="3">
      <formula>$C$219="No"</formula>
    </cfRule>
  </conditionalFormatting>
  <conditionalFormatting sqref="H77 D77:E77">
    <cfRule type="expression" dxfId="25" priority="352">
      <formula>$C$76="No"</formula>
    </cfRule>
  </conditionalFormatting>
  <conditionalFormatting sqref="H122:H136">
    <cfRule type="expression" dxfId="24" priority="244">
      <formula>$C$31="Yes"</formula>
    </cfRule>
  </conditionalFormatting>
  <conditionalFormatting sqref="H123">
    <cfRule type="expression" dxfId="23" priority="311">
      <formula>$C$122="No"</formula>
    </cfRule>
  </conditionalFormatting>
  <conditionalFormatting sqref="H193:H203">
    <cfRule type="expression" dxfId="22" priority="235">
      <formula>$C$31="Yes"</formula>
    </cfRule>
  </conditionalFormatting>
  <conditionalFormatting sqref="H203">
    <cfRule type="expression" dxfId="21" priority="301">
      <formula>$C$202="No"</formula>
    </cfRule>
  </conditionalFormatting>
  <conditionalFormatting sqref="H233:H238">
    <cfRule type="expression" dxfId="20" priority="270">
      <formula>$C$31="Yes"</formula>
    </cfRule>
  </conditionalFormatting>
  <conditionalFormatting sqref="H234">
    <cfRule type="expression" dxfId="19" priority="287">
      <formula>$C$233="No"</formula>
    </cfRule>
  </conditionalFormatting>
  <conditionalFormatting sqref="H237">
    <cfRule type="expression" dxfId="18" priority="288">
      <formula>$C$236="No"</formula>
    </cfRule>
  </conditionalFormatting>
  <conditionalFormatting sqref="H66:J74">
    <cfRule type="expression" dxfId="17" priority="68">
      <formula>$C$31="No"</formula>
    </cfRule>
  </conditionalFormatting>
  <conditionalFormatting sqref="H76:J77">
    <cfRule type="expression" dxfId="16" priority="64">
      <formula>$C$31="Yes"</formula>
    </cfRule>
  </conditionalFormatting>
  <conditionalFormatting sqref="H91:J109">
    <cfRule type="expression" dxfId="15" priority="7">
      <formula>$C$31="Yes"</formula>
    </cfRule>
  </conditionalFormatting>
  <conditionalFormatting sqref="H163:J179">
    <cfRule type="expression" dxfId="14" priority="53">
      <formula>$C$31="Yes"</formula>
    </cfRule>
  </conditionalFormatting>
  <conditionalFormatting sqref="H227:J231">
    <cfRule type="expression" dxfId="13" priority="44">
      <formula>$C$31="Yes"</formula>
    </cfRule>
  </conditionalFormatting>
  <conditionalFormatting sqref="H270:J281">
    <cfRule type="expression" dxfId="12" priority="35">
      <formula>$C$31="Yes"</formula>
    </cfRule>
  </conditionalFormatting>
  <conditionalFormatting sqref="I76:J77">
    <cfRule type="expression" dxfId="11" priority="65">
      <formula>$C$76="No"</formula>
    </cfRule>
  </conditionalFormatting>
  <conditionalFormatting sqref="I118:J120">
    <cfRule type="expression" dxfId="10" priority="61">
      <formula>$C$31="Yes"</formula>
    </cfRule>
  </conditionalFormatting>
  <conditionalFormatting sqref="I122:J126">
    <cfRule type="expression" dxfId="9" priority="60">
      <formula>$C$31="Yes"</formula>
    </cfRule>
  </conditionalFormatting>
  <conditionalFormatting sqref="I181:J184">
    <cfRule type="expression" dxfId="8" priority="52">
      <formula>$C$185="No"</formula>
    </cfRule>
    <cfRule type="expression" dxfId="7" priority="51">
      <formula>$C$31="Yes"</formula>
    </cfRule>
  </conditionalFormatting>
  <conditionalFormatting sqref="I187:J188">
    <cfRule type="expression" dxfId="6" priority="69">
      <formula>$C$31="Yes"</formula>
    </cfRule>
  </conditionalFormatting>
  <conditionalFormatting sqref="I191:J191">
    <cfRule type="expression" dxfId="5" priority="303">
      <formula>$C$185="No"</formula>
    </cfRule>
  </conditionalFormatting>
  <conditionalFormatting sqref="I222:J225">
    <cfRule type="expression" dxfId="4" priority="1">
      <formula>$C$219="No"</formula>
    </cfRule>
  </conditionalFormatting>
  <conditionalFormatting sqref="I240:J257">
    <cfRule type="expression" dxfId="3" priority="40">
      <formula>$C$31="Yes"</formula>
    </cfRule>
  </conditionalFormatting>
  <conditionalFormatting sqref="I249:J251">
    <cfRule type="expression" dxfId="2" priority="38">
      <formula>$C$246="No"</formula>
    </cfRule>
    <cfRule type="expression" dxfId="1" priority="39">
      <formula>$C$247="No"</formula>
    </cfRule>
  </conditionalFormatting>
  <conditionalFormatting sqref="I258:J268">
    <cfRule type="expression" dxfId="0" priority="37">
      <formula>$C$31="Yes"</formula>
    </cfRule>
  </conditionalFormatting>
  <pageMargins left="0.75" right="0.75" top="1" bottom="1" header="0.5" footer="0.5"/>
  <pageSetup orientation="landscape" r:id="rId1"/>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28"/>
  <sheetViews>
    <sheetView showGridLines="0" zoomScaleNormal="100" workbookViewId="0"/>
  </sheetViews>
  <sheetFormatPr defaultColWidth="0" defaultRowHeight="12.75" zeroHeight="1" x14ac:dyDescent="0.2"/>
  <cols>
    <col min="1" max="1" width="79" style="284" customWidth="1"/>
    <col min="2" max="2" width="6.59765625" style="122" customWidth="1"/>
    <col min="3" max="16384" width="6.59765625" style="122" hidden="1"/>
  </cols>
  <sheetData>
    <row r="1" spans="1:1" x14ac:dyDescent="0.2">
      <c r="A1" s="291" t="s">
        <v>3343</v>
      </c>
    </row>
    <row r="2" spans="1:1" x14ac:dyDescent="0.2"/>
    <row r="3" spans="1:1" x14ac:dyDescent="0.2"/>
    <row r="4" spans="1:1" ht="18" x14ac:dyDescent="0.2">
      <c r="A4" s="283" t="s">
        <v>3247</v>
      </c>
    </row>
    <row r="5" spans="1:1" ht="14.25" x14ac:dyDescent="0.2">
      <c r="A5" s="285"/>
    </row>
    <row r="6" spans="1:1" ht="28.5" x14ac:dyDescent="0.2">
      <c r="A6" s="286" t="s">
        <v>3248</v>
      </c>
    </row>
    <row r="7" spans="1:1" ht="14.25" x14ac:dyDescent="0.2">
      <c r="A7" s="286"/>
    </row>
    <row r="8" spans="1:1" ht="14.25" x14ac:dyDescent="0.2">
      <c r="A8" s="285" t="s">
        <v>3249</v>
      </c>
    </row>
    <row r="9" spans="1:1" s="290" customFormat="1" ht="14.25" x14ac:dyDescent="0.2">
      <c r="A9" s="289" t="s">
        <v>3254</v>
      </c>
    </row>
    <row r="10" spans="1:1" s="290" customFormat="1" ht="14.25" x14ac:dyDescent="0.2">
      <c r="A10" s="289" t="s">
        <v>3255</v>
      </c>
    </row>
    <row r="11" spans="1:1" s="290" customFormat="1" ht="14.25" x14ac:dyDescent="0.2">
      <c r="A11" s="289" t="s">
        <v>3256</v>
      </c>
    </row>
    <row r="12" spans="1:1" s="290" customFormat="1" ht="14.25" x14ac:dyDescent="0.2">
      <c r="A12" s="289" t="s">
        <v>3257</v>
      </c>
    </row>
    <row r="13" spans="1:1" s="290" customFormat="1" ht="14.25" x14ac:dyDescent="0.2">
      <c r="A13" s="289" t="s">
        <v>3258</v>
      </c>
    </row>
    <row r="14" spans="1:1" s="290" customFormat="1" ht="14.25" x14ac:dyDescent="0.2">
      <c r="A14" s="289" t="s">
        <v>3259</v>
      </c>
    </row>
    <row r="15" spans="1:1" s="290" customFormat="1" ht="14.25" x14ac:dyDescent="0.2">
      <c r="A15" s="289" t="s">
        <v>3260</v>
      </c>
    </row>
    <row r="16" spans="1:1" s="290" customFormat="1" ht="14.25" x14ac:dyDescent="0.2">
      <c r="A16" s="289" t="s">
        <v>3261</v>
      </c>
    </row>
    <row r="17" spans="1:1" s="290" customFormat="1" ht="14.25" x14ac:dyDescent="0.2">
      <c r="A17" s="289" t="s">
        <v>3262</v>
      </c>
    </row>
    <row r="18" spans="1:1" s="290" customFormat="1" ht="14.25" x14ac:dyDescent="0.2">
      <c r="A18" s="289" t="s">
        <v>3263</v>
      </c>
    </row>
    <row r="19" spans="1:1" s="290" customFormat="1" ht="14.25" x14ac:dyDescent="0.2">
      <c r="A19" s="289" t="s">
        <v>3264</v>
      </c>
    </row>
    <row r="20" spans="1:1" s="290" customFormat="1" ht="14.25" x14ac:dyDescent="0.2">
      <c r="A20" s="289" t="s">
        <v>3265</v>
      </c>
    </row>
    <row r="21" spans="1:1" s="290" customFormat="1" ht="14.25" x14ac:dyDescent="0.2">
      <c r="A21" s="289" t="s">
        <v>3266</v>
      </c>
    </row>
    <row r="22" spans="1:1" s="290" customFormat="1" ht="14.25" x14ac:dyDescent="0.2">
      <c r="A22" s="289" t="s">
        <v>3267</v>
      </c>
    </row>
    <row r="23" spans="1:1" s="290" customFormat="1" ht="14.25" x14ac:dyDescent="0.2">
      <c r="A23" s="289" t="s">
        <v>3268</v>
      </c>
    </row>
    <row r="24" spans="1:1" s="290" customFormat="1" ht="14.25" x14ac:dyDescent="0.2">
      <c r="A24" s="289" t="s">
        <v>3269</v>
      </c>
    </row>
    <row r="25" spans="1:1" s="290" customFormat="1" ht="14.25" x14ac:dyDescent="0.2">
      <c r="A25" s="289" t="s">
        <v>3270</v>
      </c>
    </row>
    <row r="26" spans="1:1" s="290" customFormat="1" ht="14.25" x14ac:dyDescent="0.2">
      <c r="A26" s="289" t="s">
        <v>3271</v>
      </c>
    </row>
    <row r="27" spans="1:1" s="290" customFormat="1" ht="14.25" x14ac:dyDescent="0.2">
      <c r="A27" s="289" t="s">
        <v>3272</v>
      </c>
    </row>
    <row r="28" spans="1:1" s="290" customFormat="1" ht="14.25" x14ac:dyDescent="0.2">
      <c r="A28" s="289" t="s">
        <v>3273</v>
      </c>
    </row>
    <row r="29" spans="1:1" s="290" customFormat="1" ht="14.25" x14ac:dyDescent="0.2">
      <c r="A29" s="289" t="s">
        <v>3274</v>
      </c>
    </row>
    <row r="30" spans="1:1" s="290" customFormat="1" ht="14.25" x14ac:dyDescent="0.2">
      <c r="A30" s="289" t="s">
        <v>3275</v>
      </c>
    </row>
    <row r="31" spans="1:1" s="290" customFormat="1" ht="14.25" x14ac:dyDescent="0.2">
      <c r="A31" s="289" t="s">
        <v>3276</v>
      </c>
    </row>
    <row r="32" spans="1:1" s="290" customFormat="1" ht="14.25" x14ac:dyDescent="0.2">
      <c r="A32" s="289" t="s">
        <v>3277</v>
      </c>
    </row>
    <row r="33" spans="1:1" s="290" customFormat="1" ht="14.25" x14ac:dyDescent="0.2">
      <c r="A33" s="289" t="s">
        <v>3278</v>
      </c>
    </row>
    <row r="34" spans="1:1" s="290" customFormat="1" ht="14.25" x14ac:dyDescent="0.2">
      <c r="A34" s="289" t="s">
        <v>3279</v>
      </c>
    </row>
    <row r="35" spans="1:1" s="290" customFormat="1" ht="14.25" x14ac:dyDescent="0.2">
      <c r="A35" s="289" t="s">
        <v>3280</v>
      </c>
    </row>
    <row r="36" spans="1:1" s="290" customFormat="1" ht="14.25" x14ac:dyDescent="0.2">
      <c r="A36" s="289" t="s">
        <v>3281</v>
      </c>
    </row>
    <row r="37" spans="1:1" s="290" customFormat="1" ht="14.25" x14ac:dyDescent="0.2">
      <c r="A37" s="289" t="s">
        <v>3282</v>
      </c>
    </row>
    <row r="38" spans="1:1" s="290" customFormat="1" ht="14.25" x14ac:dyDescent="0.2">
      <c r="A38" s="289" t="s">
        <v>3283</v>
      </c>
    </row>
    <row r="39" spans="1:1" s="290" customFormat="1" ht="14.25" x14ac:dyDescent="0.2">
      <c r="A39" s="289" t="s">
        <v>3284</v>
      </c>
    </row>
    <row r="40" spans="1:1" s="290" customFormat="1" ht="14.25" x14ac:dyDescent="0.2">
      <c r="A40" s="289" t="s">
        <v>3285</v>
      </c>
    </row>
    <row r="41" spans="1:1" s="290" customFormat="1" ht="14.25" x14ac:dyDescent="0.2">
      <c r="A41" s="289" t="s">
        <v>3286</v>
      </c>
    </row>
    <row r="42" spans="1:1" s="290" customFormat="1" ht="14.25" x14ac:dyDescent="0.2">
      <c r="A42" s="289" t="s">
        <v>3287</v>
      </c>
    </row>
    <row r="43" spans="1:1" s="290" customFormat="1" ht="14.25" x14ac:dyDescent="0.2">
      <c r="A43" s="289" t="s">
        <v>3288</v>
      </c>
    </row>
    <row r="44" spans="1:1" s="290" customFormat="1" ht="14.25" x14ac:dyDescent="0.2">
      <c r="A44" s="289" t="s">
        <v>3289</v>
      </c>
    </row>
    <row r="45" spans="1:1" s="290" customFormat="1" ht="14.25" x14ac:dyDescent="0.2">
      <c r="A45" s="289" t="s">
        <v>3290</v>
      </c>
    </row>
    <row r="46" spans="1:1" s="290" customFormat="1" ht="14.25" x14ac:dyDescent="0.2">
      <c r="A46" s="289" t="s">
        <v>3291</v>
      </c>
    </row>
    <row r="47" spans="1:1" s="290" customFormat="1" ht="14.25" x14ac:dyDescent="0.2">
      <c r="A47" s="289" t="s">
        <v>3292</v>
      </c>
    </row>
    <row r="48" spans="1:1" s="290" customFormat="1" ht="14.25" x14ac:dyDescent="0.2">
      <c r="A48" s="289" t="s">
        <v>3293</v>
      </c>
    </row>
    <row r="49" spans="1:1" ht="14.25" x14ac:dyDescent="0.2">
      <c r="A49" s="287"/>
    </row>
    <row r="50" spans="1:1" ht="14.25" x14ac:dyDescent="0.2">
      <c r="A50" s="285" t="s">
        <v>3250</v>
      </c>
    </row>
    <row r="51" spans="1:1" ht="14.25" x14ac:dyDescent="0.2">
      <c r="A51" s="289" t="s">
        <v>3294</v>
      </c>
    </row>
    <row r="52" spans="1:1" ht="14.25" x14ac:dyDescent="0.2">
      <c r="A52" s="289" t="s">
        <v>3295</v>
      </c>
    </row>
    <row r="53" spans="1:1" ht="14.25" x14ac:dyDescent="0.2">
      <c r="A53" s="289" t="s">
        <v>3296</v>
      </c>
    </row>
    <row r="54" spans="1:1" ht="14.25" x14ac:dyDescent="0.2">
      <c r="A54" s="289" t="s">
        <v>3297</v>
      </c>
    </row>
    <row r="55" spans="1:1" ht="14.25" x14ac:dyDescent="0.2">
      <c r="A55" s="289" t="s">
        <v>3298</v>
      </c>
    </row>
    <row r="56" spans="1:1" ht="14.25" x14ac:dyDescent="0.2">
      <c r="A56" s="289" t="s">
        <v>3299</v>
      </c>
    </row>
    <row r="57" spans="1:1" ht="14.25" x14ac:dyDescent="0.2">
      <c r="A57" s="289" t="s">
        <v>3300</v>
      </c>
    </row>
    <row r="58" spans="1:1" ht="14.25" x14ac:dyDescent="0.2">
      <c r="A58" s="289" t="s">
        <v>3301</v>
      </c>
    </row>
    <row r="59" spans="1:1" ht="14.25" x14ac:dyDescent="0.2">
      <c r="A59" s="289" t="s">
        <v>3302</v>
      </c>
    </row>
    <row r="60" spans="1:1" ht="14.25" x14ac:dyDescent="0.2">
      <c r="A60" s="289" t="s">
        <v>3303</v>
      </c>
    </row>
    <row r="61" spans="1:1" ht="14.25" x14ac:dyDescent="0.2">
      <c r="A61" s="289" t="s">
        <v>3304</v>
      </c>
    </row>
    <row r="62" spans="1:1" ht="14.25" x14ac:dyDescent="0.2">
      <c r="A62" s="289" t="s">
        <v>3305</v>
      </c>
    </row>
    <row r="63" spans="1:1" ht="14.25" x14ac:dyDescent="0.2">
      <c r="A63" s="289" t="s">
        <v>3306</v>
      </c>
    </row>
    <row r="64" spans="1:1" ht="14.25" x14ac:dyDescent="0.2">
      <c r="A64" s="289" t="s">
        <v>3307</v>
      </c>
    </row>
    <row r="65" spans="1:1" ht="14.25" x14ac:dyDescent="0.2">
      <c r="A65" s="289" t="s">
        <v>3308</v>
      </c>
    </row>
    <row r="66" spans="1:1" ht="14.25" x14ac:dyDescent="0.2">
      <c r="A66" s="289" t="s">
        <v>3309</v>
      </c>
    </row>
    <row r="67" spans="1:1" ht="14.25" x14ac:dyDescent="0.2">
      <c r="A67" s="289" t="s">
        <v>3310</v>
      </c>
    </row>
    <row r="68" spans="1:1" ht="14.25" x14ac:dyDescent="0.2">
      <c r="A68" s="289" t="s">
        <v>3311</v>
      </c>
    </row>
    <row r="69" spans="1:1" ht="14.25" x14ac:dyDescent="0.2">
      <c r="A69" s="289" t="s">
        <v>3312</v>
      </c>
    </row>
    <row r="70" spans="1:1" ht="14.25" x14ac:dyDescent="0.2">
      <c r="A70" s="289" t="s">
        <v>3313</v>
      </c>
    </row>
    <row r="71" spans="1:1" ht="14.25" x14ac:dyDescent="0.2">
      <c r="A71" s="289" t="s">
        <v>3314</v>
      </c>
    </row>
    <row r="72" spans="1:1" ht="14.25" x14ac:dyDescent="0.2">
      <c r="A72" s="289" t="s">
        <v>3281</v>
      </c>
    </row>
    <row r="73" spans="1:1" ht="14.25" x14ac:dyDescent="0.2">
      <c r="A73" s="289" t="s">
        <v>3315</v>
      </c>
    </row>
    <row r="74" spans="1:1" ht="14.25" x14ac:dyDescent="0.2">
      <c r="A74" s="289" t="s">
        <v>3316</v>
      </c>
    </row>
    <row r="75" spans="1:1" ht="14.25" x14ac:dyDescent="0.2">
      <c r="A75" s="289" t="s">
        <v>3317</v>
      </c>
    </row>
    <row r="76" spans="1:1" ht="14.25" x14ac:dyDescent="0.2">
      <c r="A76" s="289" t="s">
        <v>3318</v>
      </c>
    </row>
    <row r="77" spans="1:1" ht="14.25" x14ac:dyDescent="0.2">
      <c r="A77" s="289" t="s">
        <v>3319</v>
      </c>
    </row>
    <row r="78" spans="1:1" ht="14.25" x14ac:dyDescent="0.2">
      <c r="A78" s="287"/>
    </row>
    <row r="79" spans="1:1" ht="14.25" x14ac:dyDescent="0.2">
      <c r="A79" s="286" t="s">
        <v>3251</v>
      </c>
    </row>
    <row r="80" spans="1:1" ht="14.25" x14ac:dyDescent="0.2">
      <c r="A80" s="289" t="s">
        <v>3320</v>
      </c>
    </row>
    <row r="81" spans="1:1" ht="14.25" x14ac:dyDescent="0.2">
      <c r="A81" s="289" t="s">
        <v>3296</v>
      </c>
    </row>
    <row r="82" spans="1:1" ht="14.25" x14ac:dyDescent="0.2">
      <c r="A82" s="289" t="s">
        <v>3299</v>
      </c>
    </row>
    <row r="83" spans="1:1" ht="14.25" x14ac:dyDescent="0.2">
      <c r="A83" s="289" t="s">
        <v>3304</v>
      </c>
    </row>
    <row r="84" spans="1:1" ht="14.25" x14ac:dyDescent="0.2">
      <c r="A84" s="289" t="s">
        <v>3321</v>
      </c>
    </row>
    <row r="85" spans="1:1" ht="14.25" x14ac:dyDescent="0.2">
      <c r="A85" s="289" t="s">
        <v>3322</v>
      </c>
    </row>
    <row r="86" spans="1:1" ht="14.25" x14ac:dyDescent="0.2">
      <c r="A86" s="289" t="s">
        <v>3323</v>
      </c>
    </row>
    <row r="87" spans="1:1" ht="14.25" x14ac:dyDescent="0.2">
      <c r="A87" s="289" t="s">
        <v>3324</v>
      </c>
    </row>
    <row r="88" spans="1:1" ht="14.25" x14ac:dyDescent="0.2">
      <c r="A88" s="289" t="s">
        <v>3311</v>
      </c>
    </row>
    <row r="89" spans="1:1" ht="14.25" x14ac:dyDescent="0.2">
      <c r="A89" s="289" t="s">
        <v>3325</v>
      </c>
    </row>
    <row r="90" spans="1:1" ht="14.25" x14ac:dyDescent="0.2">
      <c r="A90" s="289" t="s">
        <v>3326</v>
      </c>
    </row>
    <row r="91" spans="1:1" ht="14.25" x14ac:dyDescent="0.2">
      <c r="A91" s="289" t="s">
        <v>3327</v>
      </c>
    </row>
    <row r="92" spans="1:1" ht="14.25" x14ac:dyDescent="0.2">
      <c r="A92" s="289" t="s">
        <v>3319</v>
      </c>
    </row>
    <row r="93" spans="1:1" ht="14.25" x14ac:dyDescent="0.2">
      <c r="A93" s="289" t="s">
        <v>3328</v>
      </c>
    </row>
    <row r="94" spans="1:1" ht="14.25" x14ac:dyDescent="0.2">
      <c r="A94" s="289" t="s">
        <v>3329</v>
      </c>
    </row>
    <row r="95" spans="1:1" ht="14.25" x14ac:dyDescent="0.2">
      <c r="A95" s="286"/>
    </row>
    <row r="96" spans="1:1" ht="14.25" x14ac:dyDescent="0.2">
      <c r="A96" s="286" t="s">
        <v>3252</v>
      </c>
    </row>
    <row r="97" spans="1:1" ht="14.25" x14ac:dyDescent="0.2">
      <c r="A97" s="289" t="s">
        <v>3320</v>
      </c>
    </row>
    <row r="98" spans="1:1" ht="14.25" x14ac:dyDescent="0.2">
      <c r="A98" s="289" t="s">
        <v>3330</v>
      </c>
    </row>
    <row r="99" spans="1:1" ht="14.25" x14ac:dyDescent="0.2">
      <c r="A99" s="289" t="s">
        <v>3331</v>
      </c>
    </row>
    <row r="100" spans="1:1" ht="14.25" x14ac:dyDescent="0.2">
      <c r="A100" s="289" t="s">
        <v>3332</v>
      </c>
    </row>
    <row r="101" spans="1:1" ht="14.25" x14ac:dyDescent="0.2">
      <c r="A101" s="289" t="s">
        <v>3333</v>
      </c>
    </row>
    <row r="102" spans="1:1" ht="14.25" x14ac:dyDescent="0.2">
      <c r="A102" s="289" t="s">
        <v>3334</v>
      </c>
    </row>
    <row r="103" spans="1:1" ht="14.25" x14ac:dyDescent="0.2">
      <c r="A103" s="289" t="s">
        <v>3304</v>
      </c>
    </row>
    <row r="104" spans="1:1" ht="14.25" x14ac:dyDescent="0.2">
      <c r="A104" s="289" t="s">
        <v>3321</v>
      </c>
    </row>
    <row r="105" spans="1:1" ht="14.25" x14ac:dyDescent="0.2">
      <c r="A105" s="289" t="s">
        <v>3322</v>
      </c>
    </row>
    <row r="106" spans="1:1" ht="14.25" x14ac:dyDescent="0.2">
      <c r="A106" s="289" t="s">
        <v>3335</v>
      </c>
    </row>
    <row r="107" spans="1:1" ht="14.25" x14ac:dyDescent="0.2">
      <c r="A107" s="289" t="s">
        <v>3336</v>
      </c>
    </row>
    <row r="108" spans="1:1" ht="14.25" x14ac:dyDescent="0.2">
      <c r="A108" s="289" t="s">
        <v>3337</v>
      </c>
    </row>
    <row r="109" spans="1:1" ht="14.25" x14ac:dyDescent="0.2">
      <c r="A109" s="289" t="s">
        <v>3324</v>
      </c>
    </row>
    <row r="110" spans="1:1" ht="14.25" x14ac:dyDescent="0.2">
      <c r="A110" s="289" t="s">
        <v>3311</v>
      </c>
    </row>
    <row r="111" spans="1:1" ht="14.25" x14ac:dyDescent="0.2">
      <c r="A111" s="289" t="s">
        <v>3338</v>
      </c>
    </row>
    <row r="112" spans="1:1" ht="14.25" x14ac:dyDescent="0.2">
      <c r="A112" s="289" t="s">
        <v>3325</v>
      </c>
    </row>
    <row r="113" spans="1:1" ht="14.25" x14ac:dyDescent="0.2">
      <c r="A113" s="289" t="s">
        <v>3319</v>
      </c>
    </row>
    <row r="114" spans="1:1" ht="14.25" x14ac:dyDescent="0.2">
      <c r="A114" s="288"/>
    </row>
    <row r="115" spans="1:1" ht="14.25" x14ac:dyDescent="0.2">
      <c r="A115" s="286" t="s">
        <v>3253</v>
      </c>
    </row>
    <row r="116" spans="1:1" ht="14.25" x14ac:dyDescent="0.2">
      <c r="A116" s="289" t="s">
        <v>3320</v>
      </c>
    </row>
    <row r="117" spans="1:1" ht="14.25" x14ac:dyDescent="0.2">
      <c r="A117" s="289" t="s">
        <v>3339</v>
      </c>
    </row>
    <row r="118" spans="1:1" ht="14.25" x14ac:dyDescent="0.2">
      <c r="A118" s="289" t="s">
        <v>3304</v>
      </c>
    </row>
    <row r="119" spans="1:1" ht="14.25" x14ac:dyDescent="0.2">
      <c r="A119" s="289" t="s">
        <v>3321</v>
      </c>
    </row>
    <row r="120" spans="1:1" ht="14.25" x14ac:dyDescent="0.2">
      <c r="A120" s="289" t="s">
        <v>3340</v>
      </c>
    </row>
    <row r="121" spans="1:1" ht="14.25" x14ac:dyDescent="0.2">
      <c r="A121" s="289" t="s">
        <v>3322</v>
      </c>
    </row>
    <row r="122" spans="1:1" ht="14.25" x14ac:dyDescent="0.2">
      <c r="A122" s="289" t="s">
        <v>3311</v>
      </c>
    </row>
    <row r="123" spans="1:1" ht="14.25" x14ac:dyDescent="0.2">
      <c r="A123" s="289" t="s">
        <v>3325</v>
      </c>
    </row>
    <row r="124" spans="1:1" ht="14.25" x14ac:dyDescent="0.2">
      <c r="A124" s="289" t="s">
        <v>3341</v>
      </c>
    </row>
    <row r="125" spans="1:1" ht="14.25" x14ac:dyDescent="0.2">
      <c r="A125" s="289" t="s">
        <v>3342</v>
      </c>
    </row>
    <row r="126" spans="1:1" ht="14.25" x14ac:dyDescent="0.2">
      <c r="A126" s="289" t="s">
        <v>3281</v>
      </c>
    </row>
    <row r="127" spans="1:1" ht="14.25" x14ac:dyDescent="0.2">
      <c r="A127" s="289" t="s">
        <v>3319</v>
      </c>
    </row>
    <row r="128" spans="1:1" x14ac:dyDescent="0.2">
      <c r="A128" s="291" t="s">
        <v>3231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52"/>
  <sheetViews>
    <sheetView zoomScaleNormal="100" workbookViewId="0"/>
  </sheetViews>
  <sheetFormatPr defaultColWidth="0" defaultRowHeight="15" zeroHeight="1" x14ac:dyDescent="0.2"/>
  <cols>
    <col min="1" max="1" width="10.59765625" customWidth="1"/>
    <col min="2" max="2" width="10.59765625" style="99" customWidth="1"/>
    <col min="3" max="3" width="93.296875" customWidth="1"/>
    <col min="4" max="4" width="10.59765625" customWidth="1"/>
    <col min="5" max="26" width="0" hidden="1" customWidth="1"/>
    <col min="27" max="16384" width="10.59765625" hidden="1"/>
  </cols>
  <sheetData>
    <row r="1" spans="1:26" x14ac:dyDescent="0.2">
      <c r="A1" s="273" t="s">
        <v>3246</v>
      </c>
    </row>
    <row r="2" spans="1:26" ht="36" customHeight="1" x14ac:dyDescent="0.2">
      <c r="A2" s="415" t="s">
        <v>2803</v>
      </c>
      <c r="B2" s="416"/>
      <c r="C2" s="417"/>
      <c r="D2" s="91"/>
      <c r="E2" s="91"/>
      <c r="F2" s="91"/>
      <c r="G2" s="91"/>
      <c r="H2" s="91"/>
      <c r="I2" s="92"/>
      <c r="J2" s="93"/>
      <c r="K2" s="93"/>
      <c r="L2" s="93"/>
      <c r="M2" s="93"/>
      <c r="N2" s="93"/>
      <c r="O2" s="93"/>
      <c r="P2" s="93"/>
      <c r="Q2" s="93"/>
      <c r="R2" s="93"/>
      <c r="S2" s="93"/>
      <c r="T2" s="93"/>
      <c r="U2" s="93"/>
      <c r="V2" s="93"/>
      <c r="W2" s="93"/>
      <c r="X2" s="93"/>
      <c r="Y2" s="93"/>
      <c r="Z2" s="93"/>
    </row>
    <row r="3" spans="1:26" ht="25.5" customHeight="1" x14ac:dyDescent="0.2">
      <c r="A3" s="418" t="s">
        <v>2804</v>
      </c>
      <c r="B3" s="419"/>
      <c r="C3" s="420"/>
      <c r="D3" s="94"/>
      <c r="E3" s="94"/>
      <c r="F3" s="94"/>
      <c r="G3" s="94"/>
      <c r="H3" s="94"/>
      <c r="I3" s="92"/>
      <c r="J3" s="93"/>
      <c r="K3" s="93"/>
      <c r="L3" s="93"/>
      <c r="M3" s="93"/>
      <c r="N3" s="93"/>
      <c r="O3" s="93"/>
      <c r="P3" s="93"/>
      <c r="Q3" s="93"/>
      <c r="R3" s="93"/>
      <c r="S3" s="93"/>
      <c r="T3" s="93"/>
      <c r="U3" s="93"/>
      <c r="V3" s="93"/>
      <c r="W3" s="93"/>
      <c r="X3" s="93"/>
      <c r="Y3" s="93"/>
      <c r="Z3" s="93"/>
    </row>
    <row r="4" spans="1:26" s="12" customFormat="1" ht="24" customHeight="1" x14ac:dyDescent="0.2">
      <c r="A4" s="95" t="s">
        <v>2805</v>
      </c>
      <c r="B4" s="95" t="s">
        <v>24</v>
      </c>
      <c r="C4" s="95" t="s">
        <v>2806</v>
      </c>
      <c r="D4" s="96"/>
      <c r="E4" s="96"/>
      <c r="F4" s="96"/>
      <c r="G4" s="96"/>
      <c r="H4" s="96"/>
      <c r="I4" s="96"/>
      <c r="J4" s="96"/>
      <c r="K4" s="96"/>
      <c r="L4" s="96"/>
      <c r="M4" s="96"/>
      <c r="N4" s="96"/>
      <c r="O4" s="96"/>
      <c r="P4" s="96"/>
      <c r="Q4" s="96"/>
      <c r="R4" s="96"/>
      <c r="S4" s="96"/>
      <c r="T4" s="96"/>
      <c r="U4" s="96"/>
      <c r="V4" s="96"/>
      <c r="W4" s="96"/>
      <c r="X4" s="96"/>
      <c r="Y4" s="96"/>
      <c r="Z4" s="96"/>
    </row>
    <row r="5" spans="1:26" ht="36" customHeight="1" x14ac:dyDescent="0.2">
      <c r="A5" s="97" t="s">
        <v>2807</v>
      </c>
      <c r="B5" s="98">
        <v>42586</v>
      </c>
      <c r="C5" s="97" t="s">
        <v>2808</v>
      </c>
    </row>
    <row r="6" spans="1:26" ht="36" customHeight="1" x14ac:dyDescent="0.2">
      <c r="A6" s="97" t="s">
        <v>2809</v>
      </c>
      <c r="B6" s="98">
        <v>42596</v>
      </c>
      <c r="C6" s="67" t="s">
        <v>2810</v>
      </c>
    </row>
    <row r="7" spans="1:26" ht="36" customHeight="1" x14ac:dyDescent="0.2">
      <c r="A7" s="97" t="s">
        <v>2811</v>
      </c>
      <c r="B7" s="98">
        <v>42597</v>
      </c>
      <c r="C7" s="97" t="s">
        <v>2812</v>
      </c>
    </row>
    <row r="8" spans="1:26" ht="36" customHeight="1" x14ac:dyDescent="0.2">
      <c r="A8" s="97" t="s">
        <v>2813</v>
      </c>
      <c r="B8" s="98">
        <v>42598</v>
      </c>
      <c r="C8" s="97" t="s">
        <v>2814</v>
      </c>
    </row>
    <row r="9" spans="1:26" ht="36" customHeight="1" x14ac:dyDescent="0.2">
      <c r="A9" s="97" t="s">
        <v>2815</v>
      </c>
      <c r="B9" s="98">
        <v>42606</v>
      </c>
      <c r="C9" s="97" t="s">
        <v>2816</v>
      </c>
    </row>
    <row r="10" spans="1:26" ht="36" customHeight="1" x14ac:dyDescent="0.2">
      <c r="A10" s="97" t="s">
        <v>2817</v>
      </c>
      <c r="B10" s="98">
        <v>42607</v>
      </c>
      <c r="C10" s="97" t="s">
        <v>2818</v>
      </c>
    </row>
    <row r="11" spans="1:26" ht="36" customHeight="1" x14ac:dyDescent="0.2">
      <c r="A11" s="97" t="s">
        <v>2819</v>
      </c>
      <c r="B11" s="98">
        <v>42608</v>
      </c>
      <c r="C11" s="97" t="s">
        <v>2820</v>
      </c>
    </row>
    <row r="12" spans="1:26" ht="36" customHeight="1" x14ac:dyDescent="0.2">
      <c r="A12" s="97" t="s">
        <v>2821</v>
      </c>
      <c r="B12" s="98">
        <v>42608</v>
      </c>
      <c r="C12" s="97" t="s">
        <v>2822</v>
      </c>
    </row>
    <row r="13" spans="1:26" ht="36" customHeight="1" x14ac:dyDescent="0.2">
      <c r="A13" s="97" t="s">
        <v>2823</v>
      </c>
      <c r="B13" s="98">
        <v>42634</v>
      </c>
      <c r="C13" s="97" t="s">
        <v>2824</v>
      </c>
    </row>
    <row r="14" spans="1:26" ht="36" customHeight="1" x14ac:dyDescent="0.2">
      <c r="A14" s="97" t="s">
        <v>2825</v>
      </c>
      <c r="B14" s="98">
        <v>42636</v>
      </c>
      <c r="C14" s="97" t="s">
        <v>2826</v>
      </c>
    </row>
    <row r="15" spans="1:26" ht="36" customHeight="1" x14ac:dyDescent="0.2">
      <c r="A15" s="97" t="s">
        <v>2827</v>
      </c>
      <c r="B15" s="98">
        <v>42639</v>
      </c>
      <c r="C15" s="97" t="s">
        <v>2828</v>
      </c>
    </row>
    <row r="16" spans="1:26" ht="36" customHeight="1" x14ac:dyDescent="0.2">
      <c r="A16" s="97" t="s">
        <v>2829</v>
      </c>
      <c r="B16" s="98">
        <v>42649</v>
      </c>
      <c r="C16" s="97" t="s">
        <v>2830</v>
      </c>
    </row>
    <row r="17" spans="1:3" ht="36" customHeight="1" x14ac:dyDescent="0.2">
      <c r="A17" s="97" t="s">
        <v>2831</v>
      </c>
      <c r="B17" s="98">
        <v>42660</v>
      </c>
      <c r="C17" s="97" t="s">
        <v>2832</v>
      </c>
    </row>
    <row r="18" spans="1:3" ht="36" customHeight="1" x14ac:dyDescent="0.2">
      <c r="A18" s="97" t="s">
        <v>2833</v>
      </c>
      <c r="B18" s="98">
        <v>42690</v>
      </c>
      <c r="C18" s="97" t="s">
        <v>2834</v>
      </c>
    </row>
    <row r="19" spans="1:3" ht="36" customHeight="1" x14ac:dyDescent="0.2">
      <c r="A19" s="97" t="s">
        <v>2835</v>
      </c>
      <c r="B19" s="98">
        <v>42695</v>
      </c>
      <c r="C19" s="67" t="s">
        <v>2836</v>
      </c>
    </row>
    <row r="20" spans="1:3" ht="36" customHeight="1" x14ac:dyDescent="0.2">
      <c r="A20" s="97" t="s">
        <v>2837</v>
      </c>
      <c r="B20" s="98">
        <v>42697</v>
      </c>
      <c r="C20" s="97" t="s">
        <v>2838</v>
      </c>
    </row>
    <row r="21" spans="1:3" ht="36" customHeight="1" x14ac:dyDescent="0.2">
      <c r="A21" s="97" t="s">
        <v>2839</v>
      </c>
      <c r="B21" s="98">
        <v>42847</v>
      </c>
      <c r="C21" s="97" t="s">
        <v>2840</v>
      </c>
    </row>
    <row r="22" spans="1:3" ht="36" customHeight="1" x14ac:dyDescent="0.2">
      <c r="A22" s="97" t="s">
        <v>2841</v>
      </c>
      <c r="B22" s="98">
        <v>42853</v>
      </c>
      <c r="C22" s="97" t="s">
        <v>2842</v>
      </c>
    </row>
    <row r="23" spans="1:3" ht="36" customHeight="1" x14ac:dyDescent="0.2">
      <c r="A23" s="97" t="s">
        <v>2843</v>
      </c>
      <c r="B23" s="98">
        <v>43032</v>
      </c>
      <c r="C23" s="97" t="s">
        <v>2844</v>
      </c>
    </row>
    <row r="24" spans="1:3" ht="36" customHeight="1" x14ac:dyDescent="0.2">
      <c r="A24" s="67" t="s">
        <v>2845</v>
      </c>
      <c r="B24" s="98">
        <v>43386</v>
      </c>
      <c r="C24" s="67" t="s">
        <v>2846</v>
      </c>
    </row>
    <row r="25" spans="1:3" ht="36" customHeight="1" x14ac:dyDescent="0.2">
      <c r="A25" s="67" t="s">
        <v>2847</v>
      </c>
      <c r="B25" s="98">
        <v>43405</v>
      </c>
      <c r="C25" s="67" t="s">
        <v>2848</v>
      </c>
    </row>
    <row r="26" spans="1:3" ht="36" customHeight="1" x14ac:dyDescent="0.2">
      <c r="A26" s="67" t="s">
        <v>2849</v>
      </c>
      <c r="B26" s="98">
        <v>43490</v>
      </c>
      <c r="C26" s="67" t="s">
        <v>2850</v>
      </c>
    </row>
    <row r="27" spans="1:3" ht="36" customHeight="1" x14ac:dyDescent="0.2">
      <c r="A27" s="67" t="s">
        <v>2851</v>
      </c>
      <c r="B27" s="98">
        <v>43543</v>
      </c>
      <c r="C27" s="97" t="s">
        <v>2852</v>
      </c>
    </row>
    <row r="28" spans="1:3" ht="36" customHeight="1" x14ac:dyDescent="0.2">
      <c r="A28" s="97" t="s">
        <v>2853</v>
      </c>
      <c r="B28" s="98">
        <v>43584</v>
      </c>
      <c r="C28" s="97" t="s">
        <v>2854</v>
      </c>
    </row>
    <row r="29" spans="1:3" ht="36" customHeight="1" x14ac:dyDescent="0.2">
      <c r="A29" s="97" t="s">
        <v>2855</v>
      </c>
      <c r="B29" s="98">
        <v>43742</v>
      </c>
      <c r="C29" s="97" t="s">
        <v>2856</v>
      </c>
    </row>
    <row r="30" spans="1:3" ht="36" customHeight="1" x14ac:dyDescent="0.2">
      <c r="A30" s="97" t="s">
        <v>2857</v>
      </c>
      <c r="B30" s="98">
        <v>43790</v>
      </c>
      <c r="C30" s="97" t="s">
        <v>2858</v>
      </c>
    </row>
    <row r="31" spans="1:3" ht="36" customHeight="1" x14ac:dyDescent="0.2">
      <c r="A31" s="67" t="s">
        <v>2859</v>
      </c>
      <c r="B31" s="98">
        <v>44547</v>
      </c>
      <c r="C31" s="67" t="s">
        <v>2860</v>
      </c>
    </row>
    <row r="32" spans="1:3" ht="36" customHeight="1" x14ac:dyDescent="0.2">
      <c r="A32" s="67" t="s">
        <v>2861</v>
      </c>
      <c r="B32" s="98">
        <v>44596</v>
      </c>
      <c r="C32" s="67" t="s">
        <v>2862</v>
      </c>
    </row>
    <row r="33" spans="1:3" ht="36" customHeight="1" x14ac:dyDescent="0.2">
      <c r="A33" s="67" t="s">
        <v>2861</v>
      </c>
      <c r="B33" s="98">
        <v>44624</v>
      </c>
      <c r="C33" s="67" t="s">
        <v>2863</v>
      </c>
    </row>
    <row r="34" spans="1:3" ht="36" customHeight="1" x14ac:dyDescent="0.2">
      <c r="A34" s="67" t="s">
        <v>2861</v>
      </c>
      <c r="B34" s="98">
        <v>44627</v>
      </c>
      <c r="C34" s="97" t="s">
        <v>2864</v>
      </c>
    </row>
    <row r="35" spans="1:3" ht="36" customHeight="1" x14ac:dyDescent="0.2">
      <c r="A35" s="97" t="s">
        <v>2865</v>
      </c>
      <c r="B35" s="98">
        <v>44629</v>
      </c>
      <c r="C35" s="97" t="s">
        <v>2866</v>
      </c>
    </row>
    <row r="36" spans="1:3" ht="36" customHeight="1" x14ac:dyDescent="0.2">
      <c r="A36" s="97" t="s">
        <v>2867</v>
      </c>
      <c r="B36" s="98">
        <v>44634</v>
      </c>
      <c r="C36" s="97" t="s">
        <v>2868</v>
      </c>
    </row>
    <row r="37" spans="1:3" ht="36" customHeight="1" x14ac:dyDescent="0.2">
      <c r="A37" s="67" t="s">
        <v>2869</v>
      </c>
      <c r="B37" s="98">
        <v>44651</v>
      </c>
      <c r="C37" s="67" t="s">
        <v>2870</v>
      </c>
    </row>
    <row r="38" spans="1:3" ht="36" customHeight="1" x14ac:dyDescent="0.2">
      <c r="A38" s="67" t="s">
        <v>2869</v>
      </c>
      <c r="B38" s="98">
        <v>44682</v>
      </c>
      <c r="C38" s="67" t="s">
        <v>2871</v>
      </c>
    </row>
    <row r="39" spans="1:3" ht="36" customHeight="1" x14ac:dyDescent="0.2">
      <c r="A39" s="67" t="s">
        <v>2869</v>
      </c>
      <c r="B39" s="98">
        <v>44692</v>
      </c>
      <c r="C39" s="67" t="s">
        <v>2872</v>
      </c>
    </row>
    <row r="40" spans="1:3" ht="36" customHeight="1" x14ac:dyDescent="0.2">
      <c r="A40" s="67" t="s">
        <v>2869</v>
      </c>
      <c r="B40" s="98">
        <v>44692</v>
      </c>
      <c r="C40" s="67" t="s">
        <v>2873</v>
      </c>
    </row>
    <row r="41" spans="1:3" ht="36" customHeight="1" x14ac:dyDescent="0.2">
      <c r="A41" s="67" t="s">
        <v>2869</v>
      </c>
      <c r="B41" s="98">
        <v>44692</v>
      </c>
      <c r="C41" s="67" t="s">
        <v>2874</v>
      </c>
    </row>
    <row r="42" spans="1:3" ht="36" customHeight="1" x14ac:dyDescent="0.2">
      <c r="A42" s="67" t="s">
        <v>2869</v>
      </c>
      <c r="B42" s="98">
        <v>44692</v>
      </c>
      <c r="C42" s="67" t="s">
        <v>2875</v>
      </c>
    </row>
    <row r="43" spans="1:3" ht="36" customHeight="1" x14ac:dyDescent="0.2">
      <c r="A43" s="67" t="s">
        <v>2869</v>
      </c>
      <c r="B43" s="98">
        <v>44692</v>
      </c>
      <c r="C43" s="67" t="s">
        <v>2876</v>
      </c>
    </row>
    <row r="44" spans="1:3" ht="36" customHeight="1" x14ac:dyDescent="0.2">
      <c r="A44" s="67" t="s">
        <v>2869</v>
      </c>
      <c r="B44" s="98">
        <v>44708</v>
      </c>
      <c r="C44" s="67" t="s">
        <v>2877</v>
      </c>
    </row>
    <row r="45" spans="1:3" ht="36" customHeight="1" x14ac:dyDescent="0.2">
      <c r="A45" s="67" t="s">
        <v>2878</v>
      </c>
      <c r="B45" s="98">
        <v>44963</v>
      </c>
      <c r="C45" s="67" t="s">
        <v>2879</v>
      </c>
    </row>
    <row r="46" spans="1:3" ht="36" customHeight="1" x14ac:dyDescent="0.2">
      <c r="A46" s="97" t="s">
        <v>2880</v>
      </c>
      <c r="B46" s="98">
        <v>45136</v>
      </c>
      <c r="C46" s="97" t="s">
        <v>2881</v>
      </c>
    </row>
    <row r="47" spans="1:3" ht="36" customHeight="1" x14ac:dyDescent="0.2">
      <c r="A47" s="97"/>
      <c r="B47" s="133"/>
      <c r="C47" s="97"/>
    </row>
    <row r="48" spans="1:3" ht="36" customHeight="1" x14ac:dyDescent="0.2">
      <c r="A48" s="97"/>
      <c r="B48" s="133"/>
      <c r="C48" s="97"/>
    </row>
    <row r="49" spans="1:4" ht="36" customHeight="1" x14ac:dyDescent="0.2">
      <c r="A49" s="97"/>
      <c r="B49" s="133"/>
      <c r="C49" s="97"/>
    </row>
    <row r="50" spans="1:4" ht="36" customHeight="1" x14ac:dyDescent="0.2">
      <c r="A50" s="97"/>
      <c r="B50" s="133"/>
      <c r="C50" s="97"/>
    </row>
    <row r="51" spans="1:4" ht="36" customHeight="1" x14ac:dyDescent="0.2">
      <c r="A51" s="97"/>
      <c r="B51" s="133"/>
      <c r="C51" s="97"/>
      <c r="D51" s="273" t="s">
        <v>3245</v>
      </c>
    </row>
    <row r="52" spans="1:4" x14ac:dyDescent="0.2">
      <c r="A52" s="273" t="s">
        <v>3244</v>
      </c>
    </row>
  </sheetData>
  <mergeCells count="2">
    <mergeCell ref="A2:C2"/>
    <mergeCell ref="A3:C3"/>
  </mergeCells>
  <phoneticPr fontId="5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Props1.xml><?xml version="1.0" encoding="utf-8"?>
<ds:datastoreItem xmlns:ds="http://schemas.openxmlformats.org/officeDocument/2006/customXml" ds:itemID="{F6721AE6-E2F8-438F-9FC5-C1F4FBABF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3.xml><?xml version="1.0" encoding="utf-8"?>
<ds:datastoreItem xmlns:ds="http://schemas.openxmlformats.org/officeDocument/2006/customXml" ds:itemID="{5A821DF6-DCED-422D-A442-A04EB3902BB3}">
  <ds:schemaRefs>
    <ds:schemaRef ds:uri="http://schemas.microsoft.com/sharepoint/v3/contenttype/forms"/>
  </ds:schemaRefs>
</ds:datastoreItem>
</file>

<file path=customXml/itemProps4.xml><?xml version="1.0" encoding="utf-8"?>
<ds:datastoreItem xmlns:ds="http://schemas.openxmlformats.org/officeDocument/2006/customXml" ds:itemID="{B2E70906-DA20-4668-BD41-F628989743D5}">
  <ds:schemaRefs>
    <ds:schemaRef ds:uri="http://gemini/pivotcustomization/FormulaBarState"/>
  </ds:schemaRefs>
</ds:datastoreItem>
</file>

<file path=customXml/itemProps5.xml><?xml version="1.0" encoding="utf-8"?>
<ds:datastoreItem xmlns:ds="http://schemas.openxmlformats.org/officeDocument/2006/customXml" ds:itemID="{E9320E59-5627-4BDC-BA61-A43AF67D29D1}">
  <ds:schemaRefs>
    <ds:schemaRef ds:uri="http://gemini/pivotcustomization/LinkedTables"/>
  </ds:schemaRefs>
</ds:datastoreItem>
</file>

<file path=customXml/itemProps6.xml><?xml version="1.0" encoding="utf-8"?>
<ds:datastoreItem xmlns:ds="http://schemas.openxmlformats.org/officeDocument/2006/customXml" ds:itemID="{1554491F-3BFF-4ED7-862A-0A7D03F1AAE6}">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Full Assessment Toolkit</dc:title>
  <dc:subject/>
  <dc:creator>jcallahan@calstate.edu;cescue@iiu.edu</dc:creator>
  <cp:keywords/>
  <dc:description/>
  <cp:lastModifiedBy>A.J. McBride</cp:lastModifiedBy>
  <cp:revision/>
  <dcterms:created xsi:type="dcterms:W3CDTF">2015-03-06T14:56:12Z</dcterms:created>
  <dcterms:modified xsi:type="dcterms:W3CDTF">2025-03-20T23:51:04Z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