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C:\Data\RFP\Security\HECVAT\"/>
    </mc:Choice>
  </mc:AlternateContent>
  <xr:revisionPtr revIDLastSave="0" documentId="13_ncr:1_{225D581D-7A1D-43B6-AD8D-EE1031439F54}" xr6:coauthVersionLast="47" xr6:coauthVersionMax="47" xr10:uidLastSave="{00000000-0000-0000-0000-000000000000}"/>
  <bookViews>
    <workbookView xWindow="23295" yWindow="3105" windowWidth="21600" windowHeight="11205"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76"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<sst xmlns="http://schemas.openxmlformats.org/spreadsheetml/2006/main" count="7906" uniqueCount="3506">
  <si>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</si>
  <si>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</si>
  <si>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</si>
  <si>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</si>
  <si>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</si>
  <si>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</si>
  <si>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</si>
  <si>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</si>
  <si>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</si>
  <si>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</si>
  <si>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</si>
  <si>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</si>
  <si>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</si>
  <si>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</si>
  <si>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</si>
  <si>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</si>
  <si>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</si>
  <si>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</si>
  <si>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</si>
  <si>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</si>
  <si>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</si>
  <si>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</si>
  <si>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</si>
  <si>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</si>
  <si>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</si>
  <si>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</si>
  <si>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</si>
  <si>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</si>
  <si>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</si>
  <si>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</si>
  <si>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</si>
  <si>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</si>
  <si>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</si>
  <si>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</si>
  <si>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</si>
  <si>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</si>
  <si>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</si>
  <si>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</si>
  <si>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</si>
  <si>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</si>
  <si>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</si>
  <si>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</si>
  <si>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</si>
  <si>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</si>
  <si>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</si>
  <si>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</si>
  <si>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</si>
  <si>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</si>
  <si>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</si>
  <si>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</si>
  <si>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</si>
  <si>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</si>
  <si>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</si>
  <si>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</si>
  <si>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</si>
  <si>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</si>
  <si>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</si>
  <si>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</si>
  <si>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</si>
  <si>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</si>
  <si>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</si>
  <si>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</si>
  <si>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</si>
  <si>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</si>
  <si>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</si>
  <si>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</si>
  <si>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</si>
  <si>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</si>
  <si>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</si>
  <si>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</si>
  <si>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</si>
  <si>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</si>
  <si>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</si>
  <si>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</si>
  <si>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</si>
  <si>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</si>
  <si>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</si>
  <si>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</si>
  <si>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</si>
  <si>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</si>
  <si>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</si>
  <si>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</si>
  <si>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</si>
  <si>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</si>
  <si>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</si>
  <si>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</si>
  <si>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</si>
  <si>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</si>
  <si>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</si>
  <si>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</si>
  <si>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</si>
  <si>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</si>
  <si>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</si>
  <si>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</si>
  <si>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</si>
  <si>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</si>
  <si>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</si>
  <si>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</si>
  <si>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</si>
  <si>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</si>
  <si>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</si>
  <si>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</si>
  <si>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</si>
  <si>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</si>
  <si>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</si>
  <si>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</si>
  <si>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</si>
  <si>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</si>
  <si>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</si>
  <si>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</si>
  <si>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</si>
  <si>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</si>
  <si>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</si>
  <si>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</si>
  <si>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</si>
  <si>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</si>
  <si>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</si>
  <si>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</si>
  <si>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</si>
  <si>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</si>
  <si>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</si>
  <si>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</si>
  <si>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</si>
  <si>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</si>
  <si>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</si>
  <si>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</si>
  <si>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</si>
  <si>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</si>
  <si>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</si>
  <si>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</si>
  <si>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</si>
  <si>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</si>
  <si>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</si>
  <si>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</si>
  <si>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</si>
  <si>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</si>
  <si>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</si>
  <si>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</si>
  <si>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</si>
  <si>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</si>
  <si>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</si>
  <si>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</si>
  <si>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</si>
  <si>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</si>
  <si>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</si>
  <si>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</si>
  <si>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</si>
  <si>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</si>
  <si>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</si>
  <si>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</si>
  <si>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</si>
  <si>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</si>
  <si>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</si>
  <si>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</si>
  <si>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</si>
  <si>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</si>
  <si>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</si>
  <si>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</si>
  <si>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</si>
  <si>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</si>
  <si>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</si>
  <si>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</si>
  <si>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</si>
  <si>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</si>
  <si>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</si>
  <si>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</si>
  <si>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</si>
  <si>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</si>
  <si>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</si>
  <si>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</si>
  <si>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</si>
  <si>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</si>
  <si>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</si>
  <si>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</si>
  <si>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</si>
  <si>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</si>
  <si>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</si>
  <si>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</si>
  <si>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</si>
  <si>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</si>
  <si>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</si>
  <si>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</si>
  <si>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</si>
  <si>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</si>
  <si>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</si>
  <si>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</si>
  <si>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</si>
  <si>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</si>
  <si>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</si>
  <si>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</si>
  <si>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</si>
  <si>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</si>
  <si>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</si>
  <si>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</si>
  <si>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</si>
  <si>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</si>
  <si>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</si>
  <si>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</si>
  <si>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</si>
  <si>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</si>
  <si>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</si>
  <si>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</si>
  <si>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</si>
  <si>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</si>
  <si>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</si>
  <si>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</si>
  <si>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</si>
  <si>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</si>
  <si>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</si>
  <si>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</si>
  <si>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</si>
  <si>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</si>
  <si>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</si>
  <si>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</si>
  <si>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</si>
  <si>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</si>
  <si>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</si>
  <si>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</si>
  <si>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</si>
  <si>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</si>
  <si>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</si>
  <si>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</si>
  <si>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</si>
  <si>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</si>
  <si>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</si>
  <si>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</si>
  <si>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</si>
  <si>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</si>
  <si>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</si>
  <si>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</si>
  <si>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</si>
  <si>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</si>
  <si>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</si>
  <si>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</si>
  <si>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</si>
  <si>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</si>
  <si>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</si>
  <si>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</si>
  <si>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</si>
  <si>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</si>
  <si>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</si>
  <si>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</si>
  <si>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</si>
  <si>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</si>
  <si>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</si>
  <si>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</si>
  <si>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</si>
  <si>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</si>
  <si>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</si>
  <si>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</si>
  <si>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</si>
  <si>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</si>
  <si>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</si>
  <si>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</si>
  <si>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</si>
  <si>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</si>
  <si>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</si>
  <si>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</si>
  <si>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</si>
  <si>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</si>
  <si>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</si>
  <si>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</si>
  <si>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</si>
  <si>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</si>
  <si>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</si>
  <si>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</si>
  <si>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</si>
  <si>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</si>
  <si>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</si>
  <si>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</si>
  <si>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</si>
  <si>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</si>
  <si>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</si>
  <si>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</si>
  <si>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</si>
  <si>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</si>
  <si>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</si>
  <si>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</si>
  <si>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</si>
  <si>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</si>
  <si>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</si>
  <si>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</si>
  <si>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</si>
  <si>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</si>
  <si>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</si>
  <si>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</si>
  <si>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</si>
  <si>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</si>
  <si>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</si>
  <si>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</si>
  <si>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</si>
  <si>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</si>
  <si>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</si>
  <si>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</si>
  <si>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</si>
  <si>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</si>
  <si>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</si>
  <si>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</si>
  <si>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</si>
  <si>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</si>
  <si>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</si>
  <si>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</si>
  <si>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</si>
  <si>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</si>
  <si>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</si>
  <si>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</si>
  <si>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</si>
  <si>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</si>
  <si>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</si>
  <si>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</si>
  <si>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</si>
  <si>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</si>
  <si>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</si>
  <si>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</si>
  <si>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</si>
  <si>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</si>
  <si>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</si>
  <si>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</si>
  <si>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</si>
  <si>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</si>
  <si>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</si>
  <si>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</si>
  <si>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</si>
  <si>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</si>
  <si>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</si>
  <si>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</si>
  <si>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</si>
  <si>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</si>
  <si>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</si>
  <si>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</si>
  <si>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</si>
  <si>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</si>
  <si>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</si>
  <si>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</si>
  <si>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</si>
  <si>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</si>
  <si>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</si>
  <si>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</si>
  <si>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</si>
  <si>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</si>
  <si>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</si>
  <si>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</si>
  <si>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</si>
  <si>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</si>
  <si>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</si>
  <si>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</si>
  <si>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</si>
  <si>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</si>
  <si>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</si>
  <si>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</si>
  <si>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</si>
  <si>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</si>
  <si>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</si>
  <si>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</si>
  <si>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</si>
  <si>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</si>
  <si>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</si>
  <si>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</si>
  <si>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</si>
  <si>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</si>
  <si>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</si>
  <si>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</si>
  <si>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</si>
  <si>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</si>
  <si>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</si>
  <si>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</si>
  <si>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</si>
  <si>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</si>
  <si>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</si>
  <si>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</si>
  <si>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</si>
  <si>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</si>
  <si>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</si>
  <si>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</si>
  <si>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</si>
  <si>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</si>
  <si>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</si>
  <si>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</si>
  <si>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</si>
  <si>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</si>
  <si>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</si>
  <si>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</si>
  <si>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</si>
  <si>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</si>
  <si>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</si>
  <si>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</si>
  <si>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</si>
  <si>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</si>
  <si>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</si>
  <si>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</si>
  <si>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</si>
  <si>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</si>
  <si>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</si>
  <si>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</si>
  <si>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</si>
  <si>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</si>
  <si>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</si>
  <si>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</si>
  <si>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</si>
  <si>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</si>
  <si>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</si>
  <si>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</si>
  <si>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</si>
  <si>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</si>
  <si>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</si>
  <si>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</si>
  <si>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</si>
  <si>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</si>
  <si>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</si>
  <si>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</si>
  <si>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</si>
  <si>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</si>
  <si>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</si>
  <si>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</si>
  <si>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</si>
  <si>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</si>
  <si>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</si>
  <si>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</si>
  <si>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</si>
  <si>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</si>
  <si>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</si>
  <si>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</si>
  <si>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</si>
  <si>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</si>
  <si>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</si>
  <si>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</si>
  <si>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</si>
  <si>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</si>
  <si>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</si>
  <si>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</si>
  <si>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</si>
  <si>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</si>
  <si>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</si>
  <si>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</si>
  <si>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</si>
  <si>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</si>
  <si>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</si>
  <si>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</si>
  <si>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</si>
  <si>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</si>
  <si>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</si>
  <si>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</si>
  <si>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</si>
  <si>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</si>
  <si>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</si>
  <si>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</si>
  <si>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</si>
  <si>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</si>
  <si>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</si>
  <si>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</si>
  <si>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</si>
  <si>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</si>
  <si>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</si>
  <si>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</si>
  <si>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</si>
  <si>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</si>
  <si>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</si>
  <si>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</si>
  <si>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</si>
  <si>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</si>
  <si>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</si>
  <si>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</si>
  <si>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</si>
  <si>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</si>
  <si>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</si>
  <si>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</si>
  <si>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</si>
  <si>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</si>
  <si>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</si>
  <si>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</si>
  <si>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</si>
  <si>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</si>
  <si>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</si>
  <si>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</si>
  <si>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</si>
  <si>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</si>
  <si>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</si>
  <si>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</si>
  <si>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</si>
  <si>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</si>
  <si>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</si>
  <si>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</si>
  <si>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</si>
  <si>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</si>
  <si>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</si>
  <si>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</si>
  <si>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</si>
  <si>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</si>
  <si>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</si>
  <si>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</si>
  <si>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</si>
  <si>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</si>
  <si>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</si>
  <si>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</si>
  <si>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</si>
  <si>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</si>
  <si>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</si>
  <si>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</si>
  <si>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</si>
  <si>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</si>
  <si>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</si>
  <si>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</si>
  <si>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</si>
  <si>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</si>
  <si>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</si>
  <si>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</si>
  <si>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</si>
  <si>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</si>
  <si>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</si>
  <si>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</si>
  <si>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</si>
  <si>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</si>
  <si>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</si>
  <si>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</si>
  <si>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</si>
  <si>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</si>
  <si>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</si>
  <si>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</si>
  <si>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</si>
  <si>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</si>
  <si>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</si>
  <si>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</si>
  <si>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</si>
  <si>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</si>
  <si>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</si>
  <si>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</si>
  <si>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</si>
  <si>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</si>
  <si>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</si>
  <si>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</si>
  <si>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</si>
  <si>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</si>
  <si>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</si>
  <si>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</si>
  <si>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</si>
  <si>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</si>
  <si>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</si>
  <si>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</si>
  <si>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</si>
  <si>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</si>
  <si>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</si>
  <si>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</si>
  <si>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</si>
  <si>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</si>
  <si>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</si>
  <si>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</si>
  <si>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</si>
  <si>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</si>
  <si>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</si>
  <si>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</si>
  <si>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</si>
  <si>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</si>
  <si>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</si>
  <si>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</si>
  <si>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</si>
  <si>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</si>
  <si>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</si>
  <si>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</si>
  <si>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</si>
  <si>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</si>
  <si>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</si>
  <si>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</si>
  <si>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</si>
  <si>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</si>
  <si>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</si>
  <si>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</si>
  <si>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</si>
  <si>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</si>
  <si>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</si>
  <si>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</si>
  <si>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</si>
  <si>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</si>
  <si>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</si>
  <si>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</si>
  <si>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</si>
  <si>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</si>
  <si>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</si>
  <si>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</si>
  <si>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</si>
  <si>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</si>
  <si>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</si>
  <si>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</si>
  <si>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</si>
  <si>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</si>
  <si>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</si>
  <si>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</si>
  <si>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</si>
  <si>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</si>
  <si>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</si>
  <si>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</si>
  <si>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</si>
  <si>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</si>
  <si>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</si>
  <si>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</si>
  <si>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</si>
  <si>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</si>
  <si>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</si>
  <si>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</si>
  <si>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</si>
  <si>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</si>
  <si>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</si>
  <si>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</si>
  <si>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</si>
  <si>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</si>
  <si>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</si>
  <si>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</si>
  <si>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</si>
  <si>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</si>
  <si>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</si>
  <si>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</si>
  <si>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</si>
  <si>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</si>
  <si>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</si>
  <si>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</si>
  <si>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</si>
  <si>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</si>
  <si>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</si>
  <si>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</si>
  <si>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</si>
  <si>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</si>
  <si>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</si>
  <si>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</si>
  <si>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</si>
  <si>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</si>
  <si>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</si>
  <si>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</si>
  <si>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</si>
  <si>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</si>
  <si>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</si>
  <si>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</si>
  <si>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</si>
  <si>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</si>
  <si>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</si>
  <si>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</si>
  <si>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</si>
  <si>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</si>
  <si>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</si>
  <si>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</si>
  <si>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</si>
  <si>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</si>
  <si>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</si>
  <si>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</si>
  <si>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</si>
  <si>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</si>
  <si>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</si>
  <si>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</si>
  <si>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</si>
  <si>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</si>
  <si>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</si>
  <si>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</si>
  <si>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</si>
  <si>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</si>
  <si>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</si>
  <si>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</si>
  <si>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</si>
  <si>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</si>
  <si>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</si>
  <si>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</si>
  <si>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</si>
  <si>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</si>
  <si>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</si>
  <si>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</si>
  <si>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</si>
  <si>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</si>
  <si>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</si>
  <si>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</si>
  <si>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</si>
  <si>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</si>
  <si>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</si>
  <si>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</si>
  <si>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</si>
  <si>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</si>
  <si>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</si>
  <si>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</si>
  <si>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</si>
  <si>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</si>
  <si>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</si>
  <si>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</si>
  <si>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</si>
  <si>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</si>
  <si>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</si>
  <si>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</si>
  <si>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</si>
  <si>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</si>
  <si>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</si>
  <si>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</si>
  <si>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</si>
  <si>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</si>
  <si>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</si>
  <si>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</si>
  <si>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</si>
  <si>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</si>
  <si>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</si>
  <si>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</si>
  <si>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</si>
  <si>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</si>
  <si>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</si>
  <si>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</si>
  <si>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</si>
  <si>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</si>
  <si>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</si>
  <si>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</si>
  <si>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</si>
  <si>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</si>
  <si>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</si>
  <si>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</si>
  <si>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</si>
  <si>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</si>
  <si>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</si>
  <si>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</si>
  <si>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</si>
  <si>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</si>
  <si>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</si>
  <si>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</si>
  <si>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</si>
  <si>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</si>
  <si>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</si>
  <si>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</si>
  <si>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</si>
  <si>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</si>
  <si>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</si>
  <si>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</si>
  <si>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</si>
  <si>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</si>
  <si>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</si>
  <si>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</si>
  <si>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</si>
  <si>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</si>
  <si>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</si>
  <si>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</si>
  <si>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</si>
  <si>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</si>
  <si>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</si>
  <si>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</si>
  <si>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</si>
  <si>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</si>
  <si>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</si>
  <si>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</si>
  <si>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</si>
  <si>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</si>
  <si>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</si>
  <si>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</si>
  <si>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</si>
  <si>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</si>
  <si>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</si>
  <si>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</si>
  <si>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</si>
  <si>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</si>
  <si>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</si>
  <si>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</si>
  <si>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</si>
  <si>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</si>
  <si>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</si>
  <si>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</si>
  <si>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</si>
  <si>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</si>
  <si>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</si>
  <si>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</si>
  <si>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</si>
  <si>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</si>
  <si>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</si>
  <si>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</si>
  <si>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</si>
  <si>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</si>
  <si>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</si>
  <si>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</si>
  <si>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</si>
  <si>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</si>
  <si>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</si>
  <si>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</si>
  <si>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</si>
  <si>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</si>
  <si>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</si>
  <si>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</si>
  <si>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</si>
  <si>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</si>
  <si>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</si>
  <si>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</si>
  <si>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</si>
  <si>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</si>
  <si>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</si>
  <si>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</si>
  <si>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</si>
  <si>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</si>
  <si>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</si>
  <si>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</si>
  <si>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</si>
  <si>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</si>
  <si>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</si>
  <si>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</si>
  <si>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</si>
  <si>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</si>
  <si>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</si>
  <si>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</si>
  <si>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</si>
  <si>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</si>
  <si>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</si>
  <si>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</si>
  <si>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</si>
  <si>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</si>
  <si>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</si>
  <si>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</si>
  <si>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</si>
  <si>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</si>
  <si>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</si>
  <si>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</si>
  <si>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</si>
  <si>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</si>
  <si>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</si>
  <si>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</si>
  <si>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</si>
  <si>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</si>
  <si>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</si>
  <si>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</si>
  <si>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</si>
  <si>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</si>
  <si>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</si>
  <si>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</si>
  <si>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</si>
  <si>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</si>
  <si>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</si>
  <si>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</si>
  <si>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</si>
  <si>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</si>
  <si>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</si>
  <si>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</si>
  <si>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</si>
  <si>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</si>
  <si>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</si>
  <si>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</si>
  <si>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</si>
  <si>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</si>
  <si>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</si>
  <si>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</si>
  <si>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</si>
  <si>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</si>
  <si>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</si>
  <si>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</si>
  <si>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</si>
  <si>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</si>
  <si>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</si>
  <si>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</si>
  <si>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</si>
  <si>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</si>
  <si>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</si>
  <si>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</si>
  <si>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</si>
  <si>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</si>
  <si>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</si>
  <si>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</si>
  <si>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</si>
  <si>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</si>
  <si>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</si>
  <si>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</si>
  <si>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</si>
  <si>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</si>
  <si>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</si>
  <si>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</si>
  <si>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</si>
  <si>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</si>
  <si>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</si>
  <si>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</si>
  <si>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</si>
  <si>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</si>
  <si>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</si>
  <si>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</si>
  <si>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</si>
  <si>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</si>
  <si>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</si>
  <si>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</si>
  <si>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</si>
  <si>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</si>
  <si>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</si>
  <si>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</si>
  <si>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</si>
  <si>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</si>
  <si>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</si>
  <si>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</si>
  <si>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</si>
  <si>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</si>
  <si>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</si>
  <si>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</si>
  <si>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</si>
  <si>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</si>
  <si>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</si>
  <si>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</si>
  <si>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</si>
  <si>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</si>
  <si>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</si>
  <si>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</si>
  <si>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</si>
  <si>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</si>
  <si>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</si>
  <si>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</si>
  <si>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</si>
  <si>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</si>
  <si>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</si>
  <si>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</si>
  <si>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</si>
  <si>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</si>
  <si>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</si>
  <si>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</si>
  <si>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</si>
  <si>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</si>
  <si>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</si>
  <si>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</si>
  <si>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</si>
  <si>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</si>
  <si>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</si>
  <si>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</si>
  <si>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</si>
  <si>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</si>
  <si>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</si>
  <si>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</si>
  <si>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</si>
  <si>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</si>
  <si>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</si>
  <si>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</si>
  <si>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</si>
  <si>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</si>
  <si>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</si>
  <si>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</si>
  <si>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</si>
  <si>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</si>
  <si>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</si>
  <si>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</si>
  <si>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</si>
  <si>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</si>
  <si>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</si>
  <si>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</si>
  <si>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</si>
  <si>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</si>
  <si>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</si>
  <si>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</si>
  <si>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</si>
  <si>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</si>
  <si>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</si>
  <si>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</si>
  <si>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</si>
  <si>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</si>
  <si>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</si>
  <si>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</si>
  <si>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</si>
  <si>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</si>
  <si>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</si>
  <si>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</si>
  <si>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</si>
  <si>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</si>
  <si>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</si>
  <si>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</si>
  <si>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</si>
  <si>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</si>
  <si>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</si>
  <si>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</si>
  <si>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</si>
  <si>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</si>
  <si>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</si>
  <si>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</si>
  <si>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</si>
  <si>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</si>
  <si>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</si>
  <si>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</si>
  <si>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</si>
  <si>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</si>
  <si>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</si>
  <si>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</si>
  <si>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</si>
  <si>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</si>
  <si>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</si>
  <si>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</si>
  <si>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</si>
  <si>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</si>
  <si>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</si>
  <si>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</si>
  <si>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</si>
  <si>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</si>
  <si>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</si>
  <si>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</si>
  <si>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</si>
  <si>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</si>
  <si>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</si>
  <si>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</si>
  <si>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</si>
  <si>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</si>
  <si>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</si>
  <si>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</si>
  <si>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</si>
  <si>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</si>
  <si>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</si>
  <si>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</si>
  <si>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</si>
  <si>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</si>
  <si>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</si>
  <si>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</si>
  <si>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</si>
  <si>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</si>
  <si>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</si>
  <si>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</si>
  <si>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</si>
  <si>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</si>
  <si>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</si>
  <si>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</si>
  <si>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</si>
  <si>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</si>
  <si>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</si>
  <si>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</si>
  <si>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</si>
  <si>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</si>
  <si>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</si>
  <si>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</si>
  <si>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</si>
  <si>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</si>
  <si>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</si>
  <si>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</si>
  <si>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</si>
  <si>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</si>
  <si>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</si>
  <si>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</si>
  <si>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</si>
  <si>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</si>
  <si>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</si>
  <si>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</si>
  <si>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</si>
  <si>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</si>
  <si>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</si>
  <si>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</si>
  <si>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</si>
  <si>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</si>
  <si>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</si>
  <si>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</si>
  <si>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</si>
  <si>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</si>
  <si>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</si>
  <si>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</si>
  <si>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</si>
  <si>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</si>
  <si>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</si>
  <si>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</si>
  <si>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</si>
  <si>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</si>
  <si>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</si>
  <si>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</si>
  <si>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</si>
  <si>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</si>
  <si>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</si>
  <si>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</si>
  <si>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</si>
  <si>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</si>
  <si>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</si>
  <si>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</si>
  <si>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</si>
  <si>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</si>
  <si>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</si>
  <si>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</si>
  <si>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</si>
  <si>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</si>
  <si>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</si>
  <si>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</si>
  <si>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</si>
  <si>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</si>
  <si>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</si>
  <si>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</si>
  <si>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</si>
  <si>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</si>
  <si>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</si>
  <si>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</si>
  <si>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</si>
  <si>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</si>
  <si>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</si>
  <si>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</si>
  <si>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</si>
  <si>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</si>
  <si>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</si>
  <si>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</si>
  <si>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</si>
  <si>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</si>
  <si>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</si>
  <si>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</si>
  <si>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</si>
  <si>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</si>
  <si>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</si>
  <si>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</si>
  <si>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</si>
  <si>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</si>
  <si>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</si>
  <si>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</si>
  <si>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</si>
  <si>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</si>
  <si>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</si>
  <si>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</si>
  <si>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</si>
  <si>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</si>
  <si>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</si>
  <si>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</si>
  <si>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</si>
  <si>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</si>
  <si>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</si>
  <si>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</si>
  <si>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</si>
  <si>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</si>
  <si>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</si>
  <si>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</si>
  <si>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</si>
  <si>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</si>
  <si>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</si>
  <si>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</si>
  <si>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</si>
  <si>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</si>
  <si>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</si>
  <si>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</si>
  <si>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</si>
  <si>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</si>
  <si>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</si>
  <si>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</si>
  <si>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</si>
  <si>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</si>
  <si>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</si>
  <si>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</si>
  <si>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</si>
  <si>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</si>
  <si>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</si>
  <si>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</si>
  <si>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</si>
  <si>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</si>
  <si>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</si>
  <si>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</si>
  <si>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</si>
  <si>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</si>
  <si>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</si>
  <si>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</si>
  <si>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</si>
  <si>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</si>
  <si>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</si>
  <si>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</si>
  <si>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</si>
  <si>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</si>
  <si>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</si>
  <si>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</si>
  <si>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</si>
  <si>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</si>
  <si>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</si>
  <si>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</si>
  <si>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</si>
  <si>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</si>
  <si>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</si>
  <si>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</si>
  <si>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</si>
  <si>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</si>
  <si>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</si>
  <si>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</si>
  <si>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</si>
  <si>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</si>
  <si>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</si>
  <si>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</si>
  <si>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</si>
  <si>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</si>
  <si>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</si>
  <si>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</si>
  <si>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</si>
  <si>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</si>
  <si>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</si>
  <si>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</si>
  <si>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</si>
  <si>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</si>
  <si>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</si>
  <si>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</si>
  <si>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</si>
  <si>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</si>
  <si>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</si>
  <si>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</si>
  <si>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</si>
  <si>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</si>
  <si>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</si>
  <si>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</si>
  <si>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</si>
  <si>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</si>
  <si>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</si>
  <si>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</si>
  <si>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</si>
  <si>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</si>
  <si>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</si>
  <si>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</si>
  <si>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</si>
  <si>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</si>
  <si>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</si>
  <si>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</si>
  <si>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</si>
  <si>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</si>
  <si>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</si>
  <si>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</si>
  <si>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</si>
  <si>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</si>
  <si>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</si>
  <si>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</si>
  <si>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</si>
  <si>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</si>
  <si>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</si>
  <si>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</si>
  <si>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</si>
  <si>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</si>
  <si>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</si>
  <si>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</si>
  <si>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</si>
  <si>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</si>
  <si>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</si>
  <si>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</si>
  <si>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</si>
  <si>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</si>
  <si>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</si>
  <si>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</si>
  <si>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</si>
  <si>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</si>
  <si>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</si>
  <si>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</si>
  <si>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</si>
  <si>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</si>
  <si>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</si>
  <si>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</si>
  <si>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</si>
  <si>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</si>
  <si>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</si>
  <si>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</si>
  <si>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</si>
  <si>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</si>
  <si>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</si>
  <si>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</si>
  <si>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</si>
  <si>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</si>
  <si>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</si>
  <si>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</si>
  <si>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</si>
  <si>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</si>
  <si>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</si>
  <si>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</si>
  <si>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</si>
  <si>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</si>
  <si>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</si>
  <si>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</si>
  <si>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</si>
  <si>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</si>
  <si>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</si>
  <si>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</si>
  <si>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</si>
  <si>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</si>
  <si>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</si>
  <si>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</si>
  <si>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</si>
  <si>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</si>
  <si>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</si>
  <si>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</si>
  <si>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</si>
  <si>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</si>
  <si>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</si>
  <si>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</si>
  <si>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</si>
  <si>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</si>
  <si>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</si>
  <si>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</si>
  <si>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</si>
  <si>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</si>
  <si>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</si>
  <si>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</si>
  <si>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</si>
  <si>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</si>
  <si>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</si>
  <si>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</si>
  <si>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</si>
  <si>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</si>
  <si>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</si>
  <si>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</si>
  <si>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</si>
  <si>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</si>
  <si>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</si>
  <si>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</si>
  <si>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</si>
  <si>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</si>
  <si>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</si>
  <si>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</si>
  <si>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</si>
  <si>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</si>
  <si>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</si>
  <si>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</si>
  <si>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</si>
  <si>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</si>
  <si>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</si>
  <si>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</si>
  <si>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</si>
  <si>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</si>
  <si>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</si>
  <si>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</si>
  <si>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</si>
  <si>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</si>
  <si>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</si>
  <si>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</si>
  <si>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</si>
  <si>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</si>
  <si>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</si>
  <si>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</si>
  <si>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</si>
  <si>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</si>
  <si>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</si>
  <si>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</si>
  <si>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</si>
  <si>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</si>
  <si>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</si>
  <si>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</si>
  <si>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</si>
  <si>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</si>
  <si>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</si>
  <si>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</si>
  <si>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</si>
  <si>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</si>
  <si>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</si>
  <si>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</si>
  <si>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</si>
  <si>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</si>
  <si>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</si>
  <si>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</si>
  <si>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</si>
  <si>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</si>
  <si>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</si>
  <si>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</si>
  <si>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</si>
  <si>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</si>
  <si>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</si>
  <si>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</si>
  <si>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</si>
  <si>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</si>
  <si>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</si>
  <si>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</si>
  <si>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</si>
  <si>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</si>
  <si>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</si>
  <si>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</si>
  <si>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</si>
  <si>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</si>
  <si>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</si>
  <si>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</si>
  <si>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</si>
  <si>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</si>
  <si>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</si>
  <si>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</si>
  <si>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</si>
  <si>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</si>
  <si>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</si>
  <si>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</si>
  <si>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</si>
  <si>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</si>
  <si>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</si>
  <si>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</si>
  <si>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</si>
  <si>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</si>
  <si>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</si>
  <si>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</si>
  <si>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</si>
  <si>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</si>
  <si>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</si>
  <si>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</si>
  <si>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</si>
  <si>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</si>
  <si>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</si>
  <si>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</si>
  <si>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</si>
  <si>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</si>
  <si>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</si>
  <si>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</si>
  <si>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</si>
  <si>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</si>
  <si>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</si>
  <si>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</si>
  <si>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</si>
  <si>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</si>
  <si>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</si>
  <si>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</si>
  <si>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</si>
  <si>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</si>
  <si>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</si>
  <si>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</si>
  <si>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</si>
  <si>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</si>
  <si>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</si>
  <si>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</si>
  <si>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</si>
  <si>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</si>
  <si>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</si>
  <si>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</si>
  <si>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</si>
  <si>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</si>
  <si>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</si>
  <si>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</si>
  <si>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</si>
  <si>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</si>
  <si>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</si>
  <si>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</si>
  <si>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</si>
  <si>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</si>
  <si>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</si>
  <si>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</si>
  <si>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</si>
  <si>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</si>
  <si>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</si>
  <si>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</si>
  <si>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</si>
  <si>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</si>
  <si>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</si>
  <si>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</si>
  <si>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</si>
  <si>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</si>
  <si>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</si>
  <si>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</si>
  <si>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</si>
  <si>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</si>
  <si>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</si>
  <si>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</si>
  <si>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</si>
  <si>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</si>
  <si>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</si>
  <si>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</si>
  <si>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</si>
  <si>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</si>
  <si>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</si>
  <si>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</si>
  <si>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</si>
  <si>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</si>
  <si>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</si>
  <si>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</si>
  <si>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</si>
  <si>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</si>
  <si>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</si>
  <si>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</si>
  <si>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</si>
  <si>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</si>
  <si>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</si>
  <si>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</si>
  <si>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</si>
  <si>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</si>
  <si>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</si>
  <si>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</si>
  <si>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</si>
  <si>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</si>
  <si>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</si>
  <si>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</si>
  <si>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</si>
  <si>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</si>
  <si>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</si>
  <si>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</si>
  <si>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</si>
  <si>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</si>
  <si>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</si>
  <si>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</si>
  <si>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</si>
  <si>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</si>
  <si>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</si>
  <si>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</si>
  <si>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</si>
  <si>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</si>
  <si>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</si>
  <si>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</si>
  <si>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</si>
  <si>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</si>
  <si>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</si>
  <si>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</si>
  <si>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</si>
  <si>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</si>
  <si>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</si>
  <si>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</si>
  <si>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</si>
  <si>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</si>
  <si>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</si>
  <si>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</si>
  <si>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</si>
  <si>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</si>
  <si>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</si>
  <si>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</si>
  <si>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</si>
  <si>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</si>
  <si>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</si>
  <si>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</si>
  <si>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</si>
  <si>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</si>
  <si>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</si>
  <si>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</si>
  <si>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</si>
  <si>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</si>
  <si>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</si>
  <si>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</si>
  <si>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</si>
  <si>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</si>
  <si>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</si>
  <si>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</si>
  <si>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</si>
  <si>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</si>
  <si>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</si>
  <si>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</si>
  <si>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</si>
  <si>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</si>
  <si>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</si>
  <si>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</si>
  <si>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</si>
  <si>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</si>
  <si>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</si>
  <si>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</si>
  <si>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</si>
  <si>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</si>
  <si>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</si>
  <si>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</si>
  <si>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</si>
  <si>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</si>
  <si>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</si>
  <si>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</si>
  <si>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</si>
  <si>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</si>
  <si>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</si>
  <si>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</si>
  <si>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</si>
  <si>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</si>
  <si>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</si>
  <si>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</si>
  <si>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</si>
  <si>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</si>
  <si>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</si>
  <si>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</si>
  <si>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</si>
  <si>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</si>
  <si>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</si>
  <si>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</si>
  <si>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</si>
  <si>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</si>
  <si>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</si>
  <si>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</si>
  <si>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</si>
  <si>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</si>
  <si>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</si>
  <si>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</si>
  <si>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</si>
  <si>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</si>
  <si>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</si>
  <si>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</si>
  <si>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</si>
  <si>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</si>
  <si>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</si>
  <si>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</si>
  <si>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</si>
  <si>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</si>
  <si>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</si>
  <si>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</si>
  <si>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</si>
  <si>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</si>
  <si>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</si>
  <si>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</si>
  <si>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</si>
  <si>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</si>
  <si>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</si>
  <si>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</si>
  <si>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</si>
  <si>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</si>
  <si>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</si>
  <si>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</si>
  <si>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</si>
  <si>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</si>
  <si>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</si>
  <si>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</si>
  <si>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</si>
  <si>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</si>
  <si>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</si>
  <si>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</si>
  <si>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</si>
  <si>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</si>
  <si>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</si>
  <si>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</si>
  <si>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</si>
  <si>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</si>
  <si>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</si>
  <si>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</si>
  <si>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</si>
  <si>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</si>
  <si>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</si>
  <si>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</si>
  <si>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</si>
  <si>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</si>
  <si>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</si>
  <si>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</si>
  <si>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</si>
  <si>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</si>
  <si>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</si>
  <si>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</si>
  <si>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</si>
  <si>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</si>
  <si>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</si>
  <si>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</si>
  <si>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</si>
  <si>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</si>
  <si>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</si>
  <si>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</si>
  <si>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</si>
  <si>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</si>
  <si>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</si>
  <si>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</si>
  <si>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</si>
  <si>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</si>
  <si>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</si>
  <si>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</si>
  <si>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</si>
  <si>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</si>
  <si>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</si>
  <si>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</si>
  <si>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</si>
  <si>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</si>
  <si>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</si>
  <si>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</si>
  <si>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</si>
  <si>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</si>
  <si>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</si>
  <si>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</si>
  <si>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</si>
  <si>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</si>
  <si>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</si>
  <si>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</si>
  <si>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</si>
  <si>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</si>
  <si>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</si>
  <si>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</si>
  <si>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</si>
  <si>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</si>
  <si>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</si>
  <si>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</si>
  <si>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</si>
  <si>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</si>
  <si>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</si>
  <si>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</si>
  <si>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</si>
  <si>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</si>
  <si>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</si>
  <si>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</si>
  <si>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</si>
  <si>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</si>
  <si>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</si>
  <si>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</si>
  <si>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</si>
  <si>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</si>
  <si>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</si>
  <si>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</si>
  <si>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</si>
  <si>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</si>
  <si>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</si>
  <si>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</si>
  <si>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</si>
  <si>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</si>
  <si>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</si>
  <si>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</si>
  <si>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</si>
  <si>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</si>
  <si>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</si>
  <si>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</si>
  <si>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</si>
  <si>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</si>
  <si>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</si>
  <si>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</si>
  <si>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</si>
  <si>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</si>
  <si>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</si>
  <si>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</si>
  <si>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</si>
  <si>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</si>
  <si>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</si>
  <si>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</si>
  <si>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</si>
  <si>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</si>
  <si>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</si>
  <si>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</si>
  <si>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</si>
  <si>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</si>
  <si>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</si>
  <si>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</si>
  <si>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</si>
  <si>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</si>
  <si>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</si>
  <si>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</si>
  <si>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</si>
  <si>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</si>
  <si>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</si>
  <si>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</si>
  <si>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</si>
  <si>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</si>
  <si>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</si>
  <si>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</si>
  <si>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</si>
  <si>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</si>
  <si>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</si>
  <si>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</si>
  <si>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</si>
  <si>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</si>
  <si>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</si>
  <si>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</si>
  <si>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</si>
  <si>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</si>
  <si>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</si>
  <si>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</si>
  <si>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</si>
  <si>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</si>
  <si>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</si>
  <si>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</si>
  <si>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</si>
  <si>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</si>
  <si>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</si>
  <si>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</si>
  <si>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</si>
  <si>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</si>
  <si>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</si>
  <si>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</si>
  <si>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</si>
  <si>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</si>
  <si>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</si>
  <si>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</si>
  <si>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</si>
  <si>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</si>
  <si>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</si>
  <si>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</si>
  <si>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</si>
  <si>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</si>
  <si>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</si>
  <si>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</si>
  <si>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</si>
  <si>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</si>
  <si>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</si>
  <si>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</si>
  <si>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</si>
  <si>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</si>
  <si>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</si>
  <si>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</si>
  <si>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</si>
  <si>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</si>
  <si>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</si>
  <si>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</si>
  <si>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</si>
  <si>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</si>
  <si>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</si>
  <si>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</si>
  <si>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</si>
  <si>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</si>
  <si>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</si>
  <si>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</si>
  <si>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</si>
  <si>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</si>
  <si>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</si>
  <si>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</si>
  <si>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</si>
  <si>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</si>
  <si>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</si>
  <si>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</si>
  <si>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</si>
  <si>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</si>
  <si>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</si>
  <si>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</si>
  <si>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</si>
  <si>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</si>
  <si>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</si>
  <si>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</si>
  <si>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</si>
  <si>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</si>
  <si>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</si>
  <si>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</si>
  <si>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</si>
  <si>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</si>
  <si>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</si>
  <si>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</si>
  <si>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</si>
  <si>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</si>
  <si>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</si>
  <si>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</si>
  <si>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</si>
  <si>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</si>
  <si>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</si>
  <si>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</si>
  <si>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</si>
  <si>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</si>
  <si>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</si>
  <si>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</si>
  <si>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</si>
  <si>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</si>
  <si>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</si>
  <si>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</si>
  <si>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</si>
  <si>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</si>
  <si>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</si>
  <si>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</si>
  <si>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</si>
  <si>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</si>
  <si>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</si>
  <si>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</si>
  <si>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</si>
  <si>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</si>
  <si>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</si>
  <si>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</si>
  <si>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</si>
  <si>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</si>
  <si>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</si>
  <si>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</si>
  <si>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</si>
  <si>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</si>
  <si>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</si>
  <si>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</si>
  <si>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</si>
  <si>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</si>
  <si>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</si>
  <si>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</si>
  <si>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</si>
  <si>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</si>
  <si>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</si>
  <si>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</si>
  <si>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</si>
  <si>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</si>
  <si>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</si>
  <si>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</si>
  <si>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</si>
  <si>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</si>
  <si>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</si>
  <si>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</si>
  <si>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</si>
  <si>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</si>
  <si>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</si>
  <si>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</si>
  <si>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</si>
  <si>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</si>
  <si>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</si>
  <si>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</si>
  <si>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</si>
  <si>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</si>
  <si>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</si>
  <si>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</si>
  <si>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</si>
  <si>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</si>
  <si>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</si>
  <si>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</si>
  <si>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</si>
  <si>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</si>
  <si>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</si>
  <si>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</si>
  <si>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</si>
  <si>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</si>
  <si>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</si>
  <si>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</si>
  <si>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</si>
  <si>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</si>
  <si>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</si>
  <si>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</si>
  <si>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</si>
  <si>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</si>
  <si>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</si>
  <si>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</si>
  <si>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</si>
  <si>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</si>
  <si>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</si>
  <si>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</si>
  <si>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</si>
  <si>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</si>
  <si>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</si>
  <si>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</si>
  <si>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</si>
  <si>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</si>
  <si>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</si>
  <si>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</si>
  <si>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</si>
  <si>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</si>
  <si>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</si>
  <si>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</si>
  <si>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</si>
  <si>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</si>
  <si>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</si>
  <si>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</si>
  <si>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</si>
  <si>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</si>
  <si>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</si>
  <si>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</si>
  <si>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</si>
  <si>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</si>
  <si>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</si>
  <si>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</si>
  <si>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</si>
  <si>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</si>
  <si>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</si>
  <si>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</si>
  <si>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</si>
  <si>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</si>
  <si>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</si>
  <si>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</si>
  <si>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</si>
  <si>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</si>
  <si>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</si>
  <si>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</si>
  <si>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</si>
  <si>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</si>
  <si>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</si>
  <si>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</si>
  <si>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</si>
  <si>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</si>
  <si>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</si>
  <si>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</si>
  <si>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</si>
  <si>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</si>
  <si>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</si>
  <si>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</si>
  <si>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</si>
  <si>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</si>
  <si>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</si>
  <si>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</si>
  <si>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</si>
  <si>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</si>
  <si>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</si>
  <si>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</si>
  <si>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</si>
  <si>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</si>
  <si>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</si>
  <si>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</si>
  <si>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</si>
  <si>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</si>
  <si>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</si>
  <si>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</si>
  <si>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</si>
  <si>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</si>
  <si>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</si>
  <si>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</si>
  <si>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</si>
  <si>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</si>
  <si>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</si>
  <si>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</si>
  <si>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</si>
  <si>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</si>
  <si>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</si>
  <si>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</si>
  <si>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</si>
  <si>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</si>
  <si>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</si>
  <si>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</si>
  <si>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</si>
  <si>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</si>
  <si>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</si>
  <si>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</si>
  <si>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</si>
  <si>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</si>
  <si>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</si>
  <si>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</si>
  <si>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</si>
  <si>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</si>
  <si>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</si>
  <si>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</si>
  <si>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</si>
  <si>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</si>
  <si>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</si>
  <si>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</si>
  <si>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</si>
  <si>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</si>
  <si>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</si>
  <si>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</si>
  <si>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</si>
  <si>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</si>
  <si>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</si>
  <si>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</si>
  <si>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</si>
  <si>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</si>
  <si>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</si>
  <si>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</si>
  <si>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</si>
  <si>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</si>
  <si>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</si>
  <si>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</si>
  <si>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</si>
  <si>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</si>
  <si>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</si>
  <si>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</si>
  <si>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</si>
  <si>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</si>
  <si>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</si>
  <si>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</si>
  <si>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</si>
  <si>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</si>
  <si>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</si>
  <si>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</si>
  <si>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</si>
  <si>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</si>
  <si>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</si>
  <si>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</si>
  <si>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</si>
  <si>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</si>
  <si>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</si>
  <si>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</si>
  <si>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</si>
  <si>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</si>
  <si>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</si>
  <si>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</si>
  <si>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</si>
  <si>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</si>
  <si>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</si>
  <si>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</si>
  <si>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</si>
  <si>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</si>
  <si>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</si>
  <si>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</si>
  <si>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</si>
  <si>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</si>
  <si>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</si>
  <si>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</si>
  <si>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</si>
  <si>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</si>
  <si>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</si>
  <si>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</si>
  <si>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</si>
  <si>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</si>
  <si>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</si>
  <si>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</si>
  <si>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</si>
  <si>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</si>
  <si>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</si>
  <si>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</si>
  <si>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</si>
  <si>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</si>
  <si>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</si>
  <si>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</si>
  <si>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</si>
  <si>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</si>
  <si>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</si>
  <si>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</si>
  <si>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</si>
  <si>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</si>
  <si>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</si>
  <si>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</si>
  <si>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</si>
  <si>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</si>
  <si>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</si>
  <si>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</si>
  <si>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</si>
  <si>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</si>
  <si>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</si>
  <si>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</si>
  <si>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</si>
  <si>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</si>
  <si>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</si>
  <si>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</si>
  <si>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</si>
  <si>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</si>
  <si>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</si>
  <si>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</si>
  <si>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</si>
  <si>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</si>
  <si>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</si>
  <si>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</si>
  <si>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</si>
  <si>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</si>
  <si>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</si>
  <si>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</si>
  <si>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</si>
  <si>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</si>
  <si>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</si>
  <si>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</si>
  <si>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</si>
  <si>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</si>
  <si>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</si>
  <si>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</si>
  <si>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</si>
  <si>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</si>
  <si>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</si>
  <si>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</si>
  <si>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</si>
  <si>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</si>
  <si>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</si>
  <si>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</si>
  <si>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</si>
  <si>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</si>
  <si>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</si>
  <si>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</si>
  <si>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</si>
  <si>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</si>
  <si>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</si>
  <si>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</si>
  <si>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</si>
  <si>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</si>
  <si>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</si>
  <si>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</si>
  <si>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</si>
  <si>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</si>
  <si>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</si>
  <si>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</si>
  <si>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</si>
  <si>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</si>
  <si>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</si>
  <si>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</si>
  <si>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</si>
  <si>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</si>
  <si>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</si>
  <si>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</si>
  <si>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</si>
  <si>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</si>
  <si>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</si>
  <si>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</si>
  <si>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</si>
  <si>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</si>
  <si>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</si>
  <si>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</si>
  <si>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</si>
  <si>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</si>
  <si>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</si>
  <si>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</si>
  <si>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</si>
  <si>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</si>
  <si>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</si>
  <si>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</si>
  <si>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</si>
  <si>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</si>
  <si>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</si>
  <si>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</si>
  <si>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</si>
  <si>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</si>
  <si>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</si>
  <si>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</si>
  <si>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</si>
  <si>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</si>
  <si>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</si>
  <si>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</si>
  <si>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</si>
  <si>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</si>
  <si>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</si>
  <si>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</si>
  <si>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</si>
  <si>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</si>
  <si>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</si>
  <si>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</si>
  <si>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</si>
  <si>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</si>
  <si>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</si>
  <si>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</si>
  <si>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</si>
  <si>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</si>
  <si>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</si>
  <si>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</si>
  <si>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</si>
  <si>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</si>
  <si>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</si>
  <si>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</si>
  <si>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</si>
  <si>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</si>
  <si>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</si>
  <si>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</si>
  <si>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</si>
  <si>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</si>
  <si>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</si>
  <si>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</si>
  <si>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</si>
  <si>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</si>
  <si>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</si>
  <si>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</si>
  <si>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</si>
  <si>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</si>
  <si>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</si>
  <si>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</si>
  <si>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</si>
  <si>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</si>
  <si>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</si>
  <si>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</si>
  <si>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</si>
  <si>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</si>
  <si>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</si>
  <si>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</si>
  <si>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</si>
  <si>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</si>
  <si>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</si>
  <si>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</si>
  <si>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</si>
  <si>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</si>
  <si>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</si>
  <si>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</si>
  <si>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</si>
  <si>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</si>
  <si>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</si>
  <si>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</si>
  <si>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</si>
  <si>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</si>
  <si>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</si>
  <si>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</si>
  <si>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</si>
  <si>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</si>
  <si>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</si>
  <si>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</si>
  <si>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</si>
  <si>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</si>
  <si>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</si>
  <si>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</si>
  <si>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</si>
  <si>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</si>
  <si>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</si>
  <si>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</si>
  <si>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</si>
  <si>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</si>
  <si>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</si>
  <si>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</si>
  <si>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</si>
  <si>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</si>
  <si>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</si>
  <si>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</si>
  <si>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</si>
  <si>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</si>
  <si>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</si>
  <si>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</si>
  <si>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</si>
  <si>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</si>
  <si>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</si>
  <si>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</si>
  <si>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</si>
  <si>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</si>
  <si>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</si>
  <si>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</si>
  <si>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</si>
  <si>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</si>
  <si>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</si>
  <si>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</si>
  <si>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</si>
  <si>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</si>
  <si>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</si>
  <si>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</si>
  <si>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</si>
  <si>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</si>
  <si>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</si>
  <si>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</si>
  <si>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</si>
  <si>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</si>
  <si>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</si>
  <si>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</si>
  <si>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</si>
  <si>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</si>
  <si>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</si>
  <si>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</si>
  <si>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</si>
  <si>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</si>
  <si>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</si>
  <si>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</si>
  <si>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</si>
  <si>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</si>
  <si>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</si>
  <si>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</si>
  <si>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</si>
  <si>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</si>
  <si>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</si>
  <si>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</si>
  <si>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</si>
  <si>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</si>
  <si>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</si>
  <si>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</si>
  <si>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</si>
  <si>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</si>
  <si>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</si>
  <si>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</si>
  <si>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</si>
  <si>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</si>
  <si>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</si>
  <si>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</si>
  <si>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</si>
  <si>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</si>
  <si>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</si>
  <si>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</si>
  <si>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</si>
  <si>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</si>
  <si>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</si>
  <si>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</si>
  <si>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</si>
  <si>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</si>
  <si>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</si>
  <si>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</si>
  <si>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</si>
  <si>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</si>
  <si>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</si>
  <si>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</si>
  <si>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</si>
  <si>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</si>
  <si>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</si>
  <si>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</si>
  <si>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</si>
  <si>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</si>
  <si>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</si>
  <si>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</si>
  <si>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</si>
  <si>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</si>
  <si>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</si>
  <si>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</si>
  <si>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</si>
  <si>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</si>
  <si>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</si>
  <si>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</si>
  <si>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</si>
  <si>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</si>
  <si>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</si>
  <si>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</si>
  <si>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</si>
  <si>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</si>
  <si>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</si>
  <si>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</si>
  <si>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</si>
  <si>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</si>
  <si>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</si>
  <si>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</si>
  <si>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</si>
  <si>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</si>
  <si>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</si>
  <si>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</si>
  <si>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</si>
  <si>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</si>
  <si>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</si>
  <si>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</si>
  <si>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</si>
  <si>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</si>
  <si>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</si>
  <si>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</si>
  <si>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</si>
  <si>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</si>
  <si>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</si>
  <si>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</si>
  <si>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</si>
  <si>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</si>
  <si>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</si>
  <si>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</si>
  <si>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</si>
  <si>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</si>
  <si>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</si>
  <si>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</si>
  <si>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</si>
  <si>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</si>
  <si>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</si>
  <si>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</si>
  <si>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</si>
  <si>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</si>
  <si>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</si>
  <si>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</si>
  <si>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</si>
  <si>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</si>
  <si>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</si>
  <si>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</si>
  <si>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</si>
  <si>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</si>
  <si>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</si>
  <si>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</si>
  <si>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</si>
  <si>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</si>
  <si>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</si>
  <si>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</si>
  <si>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</si>
  <si>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</si>
  <si>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</si>
  <si>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</si>
  <si>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</si>
  <si>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</si>
  <si>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</si>
  <si>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</si>
  <si>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</si>
  <si>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</si>
  <si>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</si>
  <si>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</si>
  <si>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</si>
  <si>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</si>
  <si>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</si>
  <si>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</si>
  <si>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</si>
  <si>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</si>
  <si>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</si>
  <si>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</si>
  <si>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</si>
  <si>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</si>
  <si>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</si>
  <si>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</si>
  <si>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</si>
  <si>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</si>
  <si>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</si>
  <si>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</si>
  <si>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</si>
  <si>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</si>
  <si>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</si>
  <si>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</si>
  <si>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</si>
  <si>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</si>
  <si>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</si>
  <si>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</si>
  <si>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</si>
  <si>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</si>
  <si>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</si>
  <si>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</si>
  <si>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</si>
  <si>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</si>
  <si>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</si>
  <si>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</si>
  <si>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</si>
  <si>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</si>
  <si>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</si>
  <si>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</si>
  <si>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</si>
  <si>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</si>
  <si>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</si>
  <si>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</si>
  <si>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</si>
  <si>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</si>
  <si>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</si>
  <si>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</si>
  <si>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</si>
  <si>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</si>
  <si>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</si>
  <si>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</si>
  <si>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</si>
  <si>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</si>
  <si>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</si>
  <si>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</si>
  <si>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</si>
  <si>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</si>
  <si>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</si>
  <si>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</si>
  <si>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</si>
  <si>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</si>
  <si>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</si>
  <si>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</si>
  <si>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</si>
  <si>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</si>
  <si>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</si>
  <si>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</si>
  <si>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</si>
  <si>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</si>
  <si>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</si>
  <si>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</si>
  <si>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</si>
  <si>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</si>
  <si>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</si>
  <si>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</si>
  <si>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</si>
  <si>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</si>
  <si>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</si>
  <si>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</si>
  <si>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</si>
  <si>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</si>
  <si>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</si>
  <si>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</si>
  <si>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</si>
  <si>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</si>
  <si>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</si>
  <si>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</si>
  <si>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</si>
  <si>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</si>
  <si>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</si>
  <si>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</si>
  <si>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</si>
  <si>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</si>
  <si>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</si>
  <si>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</si>
  <si>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</si>
  <si>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</si>
  <si>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</si>
  <si>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</si>
  <si>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</si>
  <si>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</si>
  <si>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</si>
  <si>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</si>
  <si>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</si>
  <si>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</si>
  <si>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</si>
  <si>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</si>
  <si>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</si>
  <si>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</si>
  <si>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</si>
  <si>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</si>
  <si>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</si>
  <si>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</si>
  <si>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</si>
  <si>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</si>
  <si>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</si>
  <si>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</si>
  <si>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</si>
  <si>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</si>
  <si>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</si>
  <si>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</si>
  <si>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</si>
  <si>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</si>
  <si>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</si>
  <si>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</si>
  <si>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</si>
  <si>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</si>
  <si>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</si>
  <si>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</si>
  <si>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</si>
  <si>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</si>
  <si>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</si>
  <si>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</si>
  <si>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</si>
  <si>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</si>
  <si>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</si>
  <si>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</si>
  <si>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</si>
  <si>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</si>
  <si>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</si>
  <si>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</si>
  <si>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</si>
  <si>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</si>
  <si>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</si>
  <si>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</si>
  <si>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</si>
  <si>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</si>
  <si>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</si>
  <si>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</si>
  <si>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</si>
  <si>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</si>
  <si>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</si>
  <si>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</si>
  <si>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</si>
  <si>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</si>
  <si>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</si>
  <si>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</si>
  <si>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</si>
  <si>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</si>
  <si>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</si>
  <si>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</si>
  <si>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</si>
  <si>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</si>
  <si>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</si>
  <si>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</si>
  <si>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</si>
  <si>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</si>
  <si>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</si>
  <si>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</si>
  <si>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</si>
  <si>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</si>
  <si>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</si>
  <si>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</si>
  <si>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</si>
  <si>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</si>
  <si>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</si>
  <si>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</si>
  <si>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</si>
  <si>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</si>
  <si>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</si>
  <si>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</si>
  <si>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</si>
  <si>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</si>
  <si>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</si>
  <si>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</si>
  <si>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</si>
  <si>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</si>
  <si>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</si>
  <si>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</si>
  <si>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</si>
  <si>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</si>
  <si>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</si>
  <si>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</si>
  <si>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</si>
  <si>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</si>
  <si>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</si>
  <si>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</si>
  <si>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</si>
  <si>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</si>
  <si>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</si>
  <si>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</si>
  <si>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</si>
  <si>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</si>
  <si>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</si>
  <si>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</si>
  <si>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</si>
  <si>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</si>
  <si>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</si>
  <si>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</si>
  <si>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</si>
  <si>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</si>
  <si>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</si>
  <si>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</si>
  <si>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</si>
  <si>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</si>
  <si>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</si>
  <si>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</si>
  <si>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</si>
  <si>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</si>
  <si>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</si>
  <si>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</si>
  <si>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</si>
  <si>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</si>
  <si>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</si>
  <si>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</si>
  <si>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</si>
  <si>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</si>
  <si>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</si>
  <si>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</si>
  <si>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</si>
  <si>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</si>
  <si>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</si>
  <si>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</si>
  <si>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</si>
  <si>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</si>
  <si>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</si>
  <si>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</si>
  <si>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</si>
  <si>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</si>
  <si>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</si>
  <si>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</si>
  <si>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</si>
  <si>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</si>
  <si>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</si>
  <si>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</si>
  <si>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</si>
  <si>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</si>
  <si>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</si>
  <si>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</si>
  <si>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</si>
  <si>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</si>
  <si>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</si>
  <si>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</si>
  <si>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</si>
  <si>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</si>
  <si>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</si>
  <si>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</si>
  <si>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</si>
  <si>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</si>
  <si>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</si>
  <si>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</si>
  <si>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</si>
  <si>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</si>
  <si>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</si>
  <si>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</si>
  <si>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</si>
  <si>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</si>
  <si>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</si>
  <si>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</si>
  <si>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</si>
  <si>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</si>
  <si>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</si>
  <si>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</si>
  <si>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</si>
  <si>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</si>
  <si>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</si>
  <si>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</si>
  <si>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</si>
  <si>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</si>
  <si>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</si>
  <si>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</si>
  <si>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</si>
  <si>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</si>
  <si>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</si>
  <si>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</si>
  <si>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</si>
  <si>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</si>
  <si>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</si>
  <si>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</si>
  <si>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</si>
  <si>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</si>
  <si>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</si>
  <si>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</si>
  <si>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</si>
  <si>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</si>
  <si>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</si>
  <si>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</si>
  <si>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</si>
  <si>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</si>
  <si>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</si>
  <si>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</si>
  <si>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</si>
  <si>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</si>
  <si>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</si>
  <si>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</si>
  <si>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</si>
  <si>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</si>
  <si>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</si>
  <si>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</si>
  <si>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</si>
  <si>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</si>
  <si>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</si>
  <si>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</si>
  <si>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</si>
  <si>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</si>
  <si>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</si>
  <si>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</si>
  <si>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</si>
  <si>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</si>
  <si>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</si>
  <si>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</si>
  <si>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</si>
  <si>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</si>
  <si>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</si>
  <si>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</si>
  <si>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</si>
  <si>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</si>
  <si>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</si>
  <si>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</si>
  <si>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</si>
  <si>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</si>
  <si>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</si>
  <si>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</si>
  <si>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</si>
  <si>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</si>
  <si>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</si>
  <si>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</si>
  <si>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</si>
  <si>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</si>
  <si>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</si>
  <si>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</si>
  <si>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</si>
  <si>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</si>
  <si>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</si>
  <si>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</si>
  <si>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</si>
  <si>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</si>
  <si>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</si>
  <si>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</si>
  <si>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</si>
  <si>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</si>
  <si>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</si>
  <si>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</si>
  <si>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</si>
  <si>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</si>
  <si>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</si>
  <si>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</si>
  <si>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</si>
  <si>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</si>
  <si>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</si>
  <si>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</si>
  <si>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</si>
  <si>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</si>
  <si>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</si>
  <si>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</si>
  <si>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</si>
  <si>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</si>
  <si>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</si>
  <si>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</si>
  <si>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</si>
  <si>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</si>
  <si>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</si>
  <si>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</si>
  <si>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</si>
  <si>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</si>
  <si>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</si>
  <si>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</si>
  <si>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</si>
  <si>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</si>
  <si>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</si>
  <si>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</si>
  <si>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</si>
  <si>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</si>
  <si>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</si>
  <si>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</si>
  <si>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</si>
  <si>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</si>
  <si>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</si>
  <si>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</si>
  <si>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</si>
  <si>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</si>
  <si>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</si>
  <si>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</si>
  <si>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</si>
  <si>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</si>
  <si>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</si>
  <si>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</si>
  <si>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</si>
  <si>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</si>
  <si>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</si>
  <si>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</si>
  <si>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</si>
  <si>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</si>
  <si>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</si>
  <si>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</si>
  <si>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</si>
  <si>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</si>
  <si>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</si>
  <si>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</si>
  <si>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</si>
  <si>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</si>
  <si>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</si>
  <si>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</si>
  <si>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</si>
  <si>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</si>
  <si>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</si>
  <si>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</si>
  <si>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</si>
  <si>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</si>
  <si>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</si>
  <si>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</si>
  <si>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</si>
  <si>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</si>
  <si>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</si>
  <si>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</si>
  <si>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</si>
  <si>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</si>
  <si>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</si>
  <si>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</si>
  <si>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</si>
  <si>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</si>
  <si>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</si>
  <si>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</si>
  <si>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</si>
  <si>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</si>
  <si>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</si>
  <si>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</si>
  <si>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</si>
  <si>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</si>
  <si>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</si>
  <si>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</si>
  <si>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</si>
  <si>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</si>
  <si>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</si>
  <si>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</si>
  <si>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</si>
  <si>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</si>
  <si>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</si>
  <si>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</si>
  <si>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</si>
  <si>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</si>
  <si>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</si>
  <si>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</si>
  <si>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</si>
  <si>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</si>
  <si>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</si>
  <si>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</si>
  <si>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</si>
  <si>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</si>
  <si>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</si>
  <si>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</si>
  <si>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</si>
  <si>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</si>
  <si>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</si>
  <si>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</si>
  <si>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</si>
  <si>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</si>
  <si>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</si>
  <si>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</si>
  <si>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</si>
  <si>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</si>
  <si>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</si>
  <si>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</si>
  <si>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</si>
  <si>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</si>
  <si>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</si>
  <si>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</si>
  <si>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</si>
  <si>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</si>
  <si>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</si>
  <si>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</si>
  <si>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</si>
  <si>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</si>
  <si>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</si>
  <si>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</si>
  <si>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</si>
  <si>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</si>
  <si>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</si>
  <si>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</si>
  <si>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</si>
  <si>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</si>
  <si>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</si>
  <si>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</si>
  <si>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</si>
  <si>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</si>
  <si>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</si>
  <si>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</si>
  <si>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</si>
  <si>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</si>
  <si>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</si>
  <si>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</si>
  <si>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</si>
  <si>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</si>
  <si>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</si>
  <si>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</si>
  <si>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</si>
  <si>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</si>
  <si>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</si>
  <si>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</si>
  <si>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</si>
  <si>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</si>
  <si>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</si>
  <si>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</si>
  <si>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</si>
  <si>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</si>
  <si>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</si>
  <si>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</si>
  <si>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</si>
  <si>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</si>
  <si>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</si>
  <si>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</si>
  <si>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</si>
  <si>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</si>
  <si>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</si>
  <si>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</si>
  <si>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</si>
  <si>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</si>
  <si>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</si>
  <si>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</si>
  <si>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</si>
  <si>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</si>
  <si>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</si>
  <si>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</si>
  <si>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</si>
  <si>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</si>
  <si>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</si>
  <si>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</si>
  <si>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</si>
  <si>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</si>
  <si>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</si>
  <si>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</si>
  <si>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</si>
  <si>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</si>
  <si>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</si>
  <si>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</si>
  <si>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</si>
  <si>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</si>
  <si>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</si>
  <si>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</si>
  <si>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</si>
  <si>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</si>
  <si>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</si>
  <si>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</si>
  <si>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</si>
  <si>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</si>
  <si>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</si>
  <si>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</si>
  <si>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</si>
  <si>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</si>
  <si>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</si>
  <si>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</si>
  <si>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</si>
  <si>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</si>
  <si>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</si>
  <si>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</si>
  <si>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</si>
  <si>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</si>
  <si>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</si>
  <si>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</si>
  <si>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</si>
  <si>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</si>
  <si>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</si>
  <si>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</si>
  <si>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</si>
  <si>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</si>
  <si>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</si>
  <si>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</si>
  <si>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</si>
  <si>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</si>
  <si>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</si>
  <si>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</si>
  <si>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</si>
  <si>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</si>
  <si>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</si>
  <si>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</si>
  <si>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</si>
  <si>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</si>
  <si>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</si>
  <si>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</si>
  <si>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</si>
  <si>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</si>
  <si>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</si>
  <si>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</si>
  <si>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</si>
  <si>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</si>
  <si>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</si>
  <si>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</si>
  <si>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</si>
  <si>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</si>
  <si>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</si>
  <si>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</si>
  <si>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</si>
  <si>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</si>
  <si>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</si>
  <si>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</si>
  <si>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</si>
  <si>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</si>
  <si>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</si>
  <si>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</si>
  <si>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</si>
  <si>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</si>
  <si>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</si>
  <si>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</si>
  <si>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</si>
  <si>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</si>
  <si>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</si>
  <si>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</si>
  <si>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</si>
  <si>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</si>
  <si>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</si>
  <si>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</si>
  <si>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</si>
  <si>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</si>
  <si>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</si>
  <si>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</si>
  <si>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</si>
  <si>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</si>
  <si>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</si>
  <si>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</si>
  <si>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</si>
  <si>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</si>
  <si>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</si>
  <si>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</si>
  <si>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</si>
  <si>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</si>
  <si>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</si>
  <si>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</si>
  <si>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</si>
  <si>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</si>
  <si>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</si>
  <si>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</si>
  <si>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</si>
  <si>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</si>
  <si>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</si>
  <si>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</si>
  <si>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</si>
  <si>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</si>
  <si>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</si>
  <si>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</si>
  <si>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</si>
  <si>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</si>
  <si>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</si>
  <si>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</si>
  <si>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</si>
  <si>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</si>
  <si>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</si>
  <si>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</si>
  <si>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</si>
  <si>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</si>
  <si>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</si>
  <si>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</si>
  <si>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</si>
  <si>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</si>
  <si>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</si>
  <si>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</si>
  <si>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</si>
  <si>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</si>
  <si>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</si>
  <si>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</si>
  <si>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</si>
  <si>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</si>
  <si>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</si>
  <si>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</si>
  <si>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</si>
  <si>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</si>
  <si>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</si>
  <si>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</si>
  <si>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</si>
  <si>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</si>
  <si>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</si>
  <si>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</si>
  <si>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</si>
  <si>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</si>
  <si>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</si>
  <si>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</si>
  <si>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</si>
  <si>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</si>
  <si>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</si>
  <si>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</si>
  <si>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</si>
  <si>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</si>
  <si>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</si>
  <si>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</si>
  <si>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</si>
  <si>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</si>
  <si>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</si>
  <si>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</si>
  <si>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</si>
  <si>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</si>
  <si>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</si>
  <si>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</si>
  <si>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</si>
  <si>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</si>
  <si>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</si>
  <si>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</si>
  <si>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</si>
  <si>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</si>
  <si>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</si>
  <si>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</si>
  <si>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</si>
  <si>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</si>
  <si>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</si>
  <si>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</si>
  <si>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</si>
  <si>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</si>
  <si>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</si>
  <si>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</si>
  <si>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</si>
  <si>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</si>
  <si>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</si>
  <si>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</si>
  <si>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</si>
  <si>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</si>
  <si>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</si>
  <si>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</si>
  <si>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</si>
  <si>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</si>
  <si>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</si>
  <si>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</si>
  <si>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</si>
  <si>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</si>
  <si>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</si>
  <si>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</si>
  <si>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</si>
  <si>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</si>
  <si>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</si>
  <si>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</si>
  <si>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</si>
  <si>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</si>
  <si>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</si>
  <si>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</si>
  <si>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</si>
  <si>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</si>
  <si>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</si>
  <si>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</si>
  <si>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</si>
  <si>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</si>
  <si>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</si>
  <si>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</si>
  <si>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</si>
  <si>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</si>
  <si>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</si>
  <si>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</si>
  <si>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</si>
  <si>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</si>
  <si>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</si>
  <si>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</si>
  <si>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</si>
  <si>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</si>
  <si>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</si>
  <si>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</si>
  <si>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</si>
  <si>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</si>
  <si>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</si>
  <si>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</si>
  <si>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</si>
  <si>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</si>
  <si>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</si>
  <si>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</si>
  <si>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</si>
  <si>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</si>
  <si>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</si>
  <si>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</si>
  <si>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</si>
  <si>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</si>
  <si>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</si>
  <si>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</si>
  <si>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</si>
  <si>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</si>
  <si>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</si>
  <si>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</si>
  <si>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</si>
  <si>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</si>
  <si>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</si>
  <si>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</si>
  <si>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</si>
  <si>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</si>
  <si>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</si>
  <si>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</si>
  <si>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</si>
  <si>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</si>
  <si>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</si>
  <si>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</si>
  <si>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</si>
  <si>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</si>
  <si>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</si>
  <si>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</si>
  <si>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</si>
  <si>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</si>
  <si>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</si>
  <si>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</si>
  <si>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</si>
  <si>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</si>
  <si>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</si>
  <si>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</si>
  <si>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</si>
  <si>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</si>
  <si>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</si>
  <si>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</si>
  <si>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</si>
  <si>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</si>
  <si>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</si>
  <si>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</si>
  <si>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</si>
  <si>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</si>
  <si>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</si>
  <si>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</si>
  <si>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</si>
  <si>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</si>
  <si>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</si>
  <si>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</si>
  <si>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</si>
  <si>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</si>
  <si>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</si>
  <si>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</si>
  <si>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</si>
  <si>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</si>
  <si>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</si>
  <si>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</si>
  <si>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</si>
  <si>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</si>
  <si>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</si>
  <si>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</si>
  <si>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</si>
  <si>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</si>
  <si>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</si>
  <si>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</si>
  <si>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</si>
  <si>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</si>
  <si>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</si>
  <si>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</si>
  <si>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</si>
  <si>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</si>
  <si>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</si>
  <si>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</si>
  <si>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</si>
  <si>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</si>
  <si>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</si>
  <si>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</si>
  <si>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</si>
  <si>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</si>
  <si>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</si>
  <si>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</si>
  <si>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</si>
  <si>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</si>
  <si>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</si>
  <si>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</si>
  <si>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</si>
  <si>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</si>
  <si>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</si>
  <si>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</si>
  <si>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</si>
  <si>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</si>
  <si>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</si>
  <si>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</si>
  <si>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</si>
  <si>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</si>
  <si>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</si>
  <si>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</si>
  <si>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</si>
  <si>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</si>
  <si>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</si>
  <si>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</si>
  <si>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</si>
  <si>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</si>
  <si>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</si>
  <si>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</si>
  <si>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</si>
  <si>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</si>
  <si>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</si>
  <si>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</si>
  <si>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</si>
  <si>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</si>
  <si>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</si>
  <si>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</si>
  <si>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</si>
  <si>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</si>
  <si>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</si>
  <si>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</si>
  <si>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</si>
  <si>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</si>
  <si>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</si>
  <si>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</si>
  <si>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</si>
  <si>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</si>
  <si>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</si>
  <si>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</si>
  <si>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</si>
  <si>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</si>
  <si>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</si>
  <si>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</si>
  <si>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</si>
  <si>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</si>
  <si>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</si>
  <si>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</si>
  <si>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</si>
  <si>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</si>
  <si>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</si>
  <si>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</si>
  <si>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</si>
  <si>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</si>
  <si>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</si>
  <si>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</si>
  <si>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</si>
  <si>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</si>
  <si>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</si>
  <si>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</si>
  <si>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</si>
  <si>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</si>
  <si>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</si>
  <si>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</si>
  <si>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</si>
  <si>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</si>
  <si>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</si>
  <si>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</si>
  <si>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</si>
  <si>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</si>
  <si>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</si>
  <si>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</si>
  <si>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</si>
  <si>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</si>
  <si>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</si>
  <si>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</si>
  <si>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</si>
  <si>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</si>
  <si>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</si>
  <si>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</si>
  <si>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</si>
  <si>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</si>
  <si>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</si>
  <si>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</si>
  <si>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</si>
  <si>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</si>
  <si>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</si>
  <si>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</si>
  <si>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</si>
  <si>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</si>
  <si>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</si>
  <si>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</si>
  <si>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</si>
  <si>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</si>
  <si>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</si>
  <si>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</si>
  <si>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</si>
  <si>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</si>
  <si>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</si>
  <si>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</si>
  <si>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</si>
  <si>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</si>
  <si>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</si>
  <si>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</si>
  <si>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</si>
  <si>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</si>
  <si>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</si>
  <si>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</si>
  <si>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</si>
  <si>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</si>
  <si>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</si>
  <si>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</si>
  <si>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</si>
  <si>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</si>
  <si>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</si>
  <si>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</si>
  <si>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</si>
  <si>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</si>
  <si>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</si>
  <si>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</si>
  <si>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</si>
  <si>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</si>
  <si>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</si>
  <si>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</si>
  <si>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</si>
  <si>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</si>
  <si>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</si>
  <si>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</si>
  <si>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</si>
  <si>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</si>
  <si>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</si>
  <si>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</si>
  <si>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</si>
  <si>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</si>
  <si>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</si>
  <si>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</si>
  <si>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</si>
  <si>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</si>
  <si>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</si>
  <si>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</si>
  <si>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</si>
  <si>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</si>
  <si>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</si>
  <si>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</si>
  <si>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</si>
  <si>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</si>
  <si>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</si>
  <si>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</si>
  <si>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</si>
  <si>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</si>
  <si>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</si>
  <si>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</si>
  <si>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</si>
  <si>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</si>
  <si>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</si>
  <si>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</si>
  <si>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</si>
  <si>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</si>
  <si>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</si>
  <si>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</si>
  <si>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</si>
  <si>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</si>
  <si>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</si>
  <si>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</si>
  <si>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</si>
  <si>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</si>
  <si>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</si>
  <si>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</si>
  <si>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</si>
  <si>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</si>
  <si>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</si>
  <si>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</si>
  <si>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</si>
  <si>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</si>
  <si>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</si>
  <si>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</si>
  <si>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</si>
  <si>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</si>
  <si>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</si>
  <si>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</si>
  <si>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</si>
  <si>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</si>
  <si>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</si>
  <si>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</si>
  <si>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</si>
  <si>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</si>
  <si>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</si>
  <si>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</si>
  <si>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</si>
  <si>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</si>
  <si>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</si>
  <si>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</si>
  <si>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</si>
  <si>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</si>
  <si>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</si>
  <si>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</si>
  <si>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</si>
  <si>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</si>
  <si>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</si>
  <si>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</si>
  <si>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</si>
  <si>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</si>
  <si>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</si>
  <si>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</si>
  <si>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</si>
  <si>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</si>
  <si>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</si>
  <si>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</si>
  <si>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</si>
  <si>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</si>
  <si>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</si>
  <si>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</si>
  <si>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</si>
  <si>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</si>
  <si>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</si>
  <si>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</si>
  <si>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</si>
  <si>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</si>
  <si>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</si>
  <si>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</si>
  <si>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</si>
  <si>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</si>
  <si>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</si>
  <si>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</si>
  <si>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</si>
  <si>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</si>
  <si>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</si>
  <si>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</si>
  <si>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</si>
  <si>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</si>
  <si>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</si>
  <si>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</si>
  <si>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</si>
  <si>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</si>
  <si>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</si>
  <si>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</si>
  <si>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</si>
  <si>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</si>
  <si>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</si>
  <si>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</si>
  <si>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</si>
  <si>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</si>
  <si>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</si>
  <si>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</si>
  <si>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</si>
  <si>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</si>
  <si>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</si>
  <si>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</si>
  <si>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</si>
  <si>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</si>
  <si>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</si>
  <si>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</si>
  <si>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</si>
  <si>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</si>
  <si>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</si>
  <si>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</si>
  <si>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</si>
  <si>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</si>
  <si>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</si>
  <si>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</si>
  <si>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</si>
  <si>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</si>
  <si>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</si>
  <si>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</si>
  <si>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</si>
  <si>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</si>
  <si>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</si>
  <si>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</si>
  <si>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</si>
  <si>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</si>
  <si>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</si>
  <si>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</si>
  <si>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</si>
  <si>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</si>
  <si>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</si>
  <si>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</si>
  <si>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</si>
  <si>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</si>
  <si>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</si>
  <si>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</si>
  <si>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</si>
  <si>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</si>
  <si>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</si>
  <si>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</si>
  <si>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</si>
  <si>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</si>
  <si>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</si>
  <si>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</si>
  <si>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</si>
  <si>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</si>
  <si>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</si>
  <si>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</si>
  <si>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</si>
  <si>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</si>
  <si>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CourseLeaf PATH</t>
  </si>
  <si>
    <t>CourseLeaf PATH is a course planning, advising, and registration solution helping students quickly find and register for the right courses. PATH provides site visitors an accessible and mobile platform to access centralized data such as SIS schedule, registration, catalog, faculty, final exam schedule, syllabus, and textbooks. PATH delivers a next generation catalog course search and pre-registration experience for your students. With this tool students at your institution have added benefits to log in for a more personalized experience based on individual student profile and specific academic history. PATH is an integrated and customizable solution that transforms search, aids in pre-flight registration, and provides students a Course and Registration Tool (CART).</t>
  </si>
  <si>
    <t xml:space="preserve"> see PATH VPAT.pdf</t>
  </si>
  <si>
    <t>PATH is fully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</si>
</sst>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21">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0" fontId="3" fillId="38" borderId="3" xfId="0" applyNumberFormat="1" applyFont="1" applyFill="1" applyBorder="1" applyAlignment="1">
      <alignment horizontal="center" vertical="center" wrapText="1"/>
    </xf>
    <xf numFmtId="1" fontId="61" fillId="0" borderId="3" xfId="0" applyNumberFormat="1" applyFont="1" applyFill="1" applyBorder="1" applyAlignment="1">
      <alignment vertical="center" wrapText="1"/>
    </xf>
    <xf numFmtId="0" fontId="61" fillId="39" borderId="3" xfId="0" applyFont="1" applyFill="1" applyBorder="1" applyAlignment="1">
      <alignment horizontal="left" vertical="center" wrapText="1"/>
    </xf>
    <xf numFmtId="0" fontId="62" fillId="39" borderId="3" xfId="0" applyFont="1" applyFill="1" applyBorder="1" applyAlignment="1">
      <alignment vertical="center" wrapText="1"/>
    </xf>
    <xf numFmtId="0" fontId="61" fillId="0" borderId="3" xfId="0" applyFont="1" applyBorder="1" applyAlignment="1">
      <alignment horizontal="left" vertical="center" wrapText="1"/>
    </xf>
    <xf numFmtId="1" fontId="62" fillId="39"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9"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40" borderId="3" xfId="0" applyFont="1" applyFill="1" applyBorder="1" applyAlignment="1">
      <alignment vertical="center" wrapText="1"/>
    </xf>
    <xf numFmtId="1" fontId="61" fillId="38" borderId="3" xfId="0" applyNumberFormat="1"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1" fontId="3" fillId="38" borderId="3" xfId="0" applyNumberFormat="1" applyFont="1" applyFill="1" applyBorder="1" applyAlignment="1">
      <alignment vertical="center" wrapText="1"/>
    </xf>
    <xf numFmtId="0" fontId="61" fillId="39"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3" fillId="38" borderId="3" xfId="0" applyNumberFormat="1" applyFont="1" applyFill="1" applyBorder="1" applyAlignment="1">
      <alignment horizontal="left" vertical="center" wrapText="1"/>
    </xf>
    <xf numFmtId="0" fontId="61" fillId="0" borderId="3" xfId="0" applyFont="1" applyFill="1" applyBorder="1" applyAlignment="1">
      <alignment horizontal="left" vertical="top"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61" fillId="39" borderId="3"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36" fillId="0" borderId="3" xfId="0" applyFont="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76"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90" x14ac:dyDescent="0.2">
      <c r="A7" s="252" t="s">
        <v>54</v>
      </c>
      <c r="B7" s="252" t="s">
        <v>2127</v>
      </c>
      <c r="C7" s="252">
        <v>0</v>
      </c>
      <c r="D7" s="253" t="s">
        <v>2793</v>
      </c>
      <c r="E7" s="252" t="s">
        <v>543</v>
      </c>
      <c r="F7" s="252" t="s">
        <v>711</v>
      </c>
      <c r="G7" s="252" t="s">
        <v>711</v>
      </c>
      <c r="H7" s="252" t="s">
        <v>2795</v>
      </c>
      <c r="I7" s="252">
        <v>12</v>
      </c>
      <c r="J7"/>
      <c r="K7"/>
      <c r="L7"/>
    </row>
    <row r="8" spans="1:12" ht="90" x14ac:dyDescent="0.2">
      <c r="A8" s="252" t="s">
        <v>55</v>
      </c>
      <c r="B8" s="252" t="s">
        <v>2130</v>
      </c>
      <c r="C8" s="252">
        <v>0</v>
      </c>
      <c r="D8" s="253" t="s">
        <v>2793</v>
      </c>
      <c r="E8" s="252" t="s">
        <v>2793</v>
      </c>
      <c r="F8" s="252" t="s">
        <v>2793</v>
      </c>
      <c r="G8" s="252" t="s">
        <v>2793</v>
      </c>
      <c r="H8" s="252" t="s">
        <v>2793</v>
      </c>
      <c r="I8" s="252" t="s">
        <v>2793</v>
      </c>
      <c r="J8"/>
      <c r="K8"/>
      <c r="L8"/>
    </row>
    <row r="9" spans="1:12" ht="78.7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11" t="s">
        <v>3202</v>
      </c>
      <c r="B2" s="412"/>
      <c r="C2" s="412"/>
      <c r="D2" s="412"/>
      <c r="E2" s="412"/>
      <c r="F2" s="412"/>
      <c r="G2" s="412"/>
      <c r="H2" s="412"/>
      <c r="I2" s="412"/>
      <c r="J2" s="412"/>
    </row>
    <row r="3" spans="1:10" ht="36" customHeight="1" x14ac:dyDescent="0.2">
      <c r="A3" s="321" t="s">
        <v>2797</v>
      </c>
      <c r="B3" s="321"/>
      <c r="C3" s="321"/>
      <c r="D3" s="321"/>
      <c r="E3" s="321"/>
      <c r="F3" s="321"/>
      <c r="G3" s="321"/>
      <c r="H3" s="321"/>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13" t="s">
        <v>8</v>
      </c>
      <c r="B32" s="414"/>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13" t="s">
        <v>7</v>
      </c>
      <c r="B38" s="414"/>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29" t="s">
        <v>2198</v>
      </c>
      <c r="B50" s="329"/>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29" t="str">
        <f>IF($C$27="No","Assessment of Third Parties - Optional based on QUALIFIER response.","Assessment of Third Parties")</f>
        <v>Assessment of Third Parties</v>
      </c>
      <c r="B60" s="329"/>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29" t="str">
        <f>IF($C$31="","Consulting",IF($C$31="Yes","Consulting - All questions after this section are OPTIONAL.","Consulting - Optional based on QUALIFIER response."))</f>
        <v>Consulting - Optional based on QUALIFIER response.</v>
      </c>
      <c r="B65" s="329"/>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29" t="str">
        <f>IF($C$31="","Application/Service Security",IF($C$31="Yes","App/Service Security - Optional based on QUALIFIER response.","Application/Service Security"))</f>
        <v>Application/Service Security</v>
      </c>
      <c r="B75" s="329"/>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29" t="str">
        <f>IF($C$31="","Authentication, Authorization, and Accounting",IF($C$31="Yes","AAA - Optional based on QUALIFIER response.","Authentication, Authorization, and Accounting"))</f>
        <v>Authentication, Authorization, and Accounting</v>
      </c>
      <c r="B90" s="329"/>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29" t="str">
        <f>IF(OR($C$28="No",$C$31="Yes"),"BCP - Optional based on QUALIFIER response.","Business Continuity Plan")</f>
        <v>Business Continuity Plan</v>
      </c>
      <c r="B110" s="329"/>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29" t="str">
        <f>IF($C$31="","Change Management",IF($C$31="Yes","Change Management - Optional based on QUALIFIER response.","Change Management"))</f>
        <v>Change Management</v>
      </c>
      <c r="B121" s="329"/>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29" t="str">
        <f>IF($C$31="","Data",IF($C$31="Yes","Data - Optional based on QUALIFIER response.","Data"))</f>
        <v>Data</v>
      </c>
      <c r="B137" s="329"/>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29" t="str">
        <f>IF($C$31="","Datacenter",IF($C$31="Yes","Datacenter - Optional based on QUALIFIER response.","Datacenter"))</f>
        <v>Datacenter</v>
      </c>
      <c r="B162" s="329"/>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29" t="str">
        <f>IF(OR($C$29="No",$C$31="Yes"),"DRP - Optional based on QUALIFIER response.","Disaster Recovery Plan")</f>
        <v>Disaster Recovery Plan</v>
      </c>
      <c r="B180" s="329"/>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29" t="str">
        <f>IF($C$31="","Firewalls, IDS, IPS, and Networking",IF($C$31="Yes","FW/IDPS/Networks - Optional based on QUALIFIER response.","Firewalls, IDS, IPS, and Networking"))</f>
        <v>Firewalls, IDS, IPS, and Networking</v>
      </c>
      <c r="B192" s="329"/>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29" t="str">
        <f>IF($C$31="","Policies, Procedures, and Processes",IF($C$31="Yes","Pol/Pro/Proc - Optional based on QUALIFIER response.","Policies, Procedures, and Processes"))</f>
        <v>Policies, Procedures, and Processes</v>
      </c>
      <c r="B204" s="329"/>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29" t="s">
        <v>244</v>
      </c>
      <c r="B221" s="329"/>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29" t="str">
        <f>IF($C$31="","Quality Assurance",IF($C$31="Yes","Quality Assurance - Optional based on QUALIFIER response.","Quality Assurance"))</f>
        <v>Quality Assurance</v>
      </c>
      <c r="B226" s="329"/>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29" t="str">
        <f>IF($C$31="","Vulnerability Scanning",IF($C$31="Yes","Vulnerability Scanning - Optional based on QUALIFIER response.","Vulnerability Scanning"))</f>
        <v>Vulnerability Scanning</v>
      </c>
      <c r="B232" s="329"/>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29" t="str">
        <f>IF(OR($C$25="No",$C$31="Yes"),"HIPAA - Optional based on QUALIFIER response.","HIPAA")</f>
        <v>HIPAA</v>
      </c>
      <c r="B239" s="329"/>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29" t="str">
        <f>IF(OR($C$30="No",$C$31="Yes"),"PCI DSS - Optional based on QUALIFIER response.","PCI DSS")</f>
        <v>PCI DSS</v>
      </c>
      <c r="B269" s="329"/>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5" t="s">
        <v>2803</v>
      </c>
      <c r="B2" s="416"/>
      <c r="C2" s="417"/>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8" t="s">
        <v>2804</v>
      </c>
      <c r="B3" s="419"/>
      <c r="C3" s="420"/>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19" t="s">
        <v>1</v>
      </c>
      <c r="B2" s="320"/>
    </row>
    <row r="3" spans="1:256" ht="26.1" customHeight="1" x14ac:dyDescent="0.2">
      <c r="A3" s="321"/>
      <c r="B3" s="321"/>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17" t="s">
        <v>2</v>
      </c>
      <c r="B4" s="318"/>
    </row>
    <row r="5" spans="1:256" ht="72" customHeight="1" x14ac:dyDescent="0.2">
      <c r="A5" s="316" t="s">
        <v>3199</v>
      </c>
      <c r="B5" s="316"/>
    </row>
    <row r="6" spans="1:256" s="12" customFormat="1" ht="24" customHeight="1" x14ac:dyDescent="0.2">
      <c r="A6" s="317" t="s">
        <v>3</v>
      </c>
      <c r="B6" s="318"/>
    </row>
    <row r="7" spans="1:256" ht="84" customHeight="1" x14ac:dyDescent="0.2">
      <c r="A7" s="316" t="s">
        <v>2882</v>
      </c>
      <c r="B7" s="316"/>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6" t="s">
        <v>2885</v>
      </c>
      <c r="B13" s="316"/>
    </row>
    <row r="14" spans="1:256" ht="124.35" customHeight="1" x14ac:dyDescent="0.2">
      <c r="A14" s="325" t="s">
        <v>12</v>
      </c>
      <c r="B14" s="326"/>
    </row>
    <row r="15" spans="1:256" s="12" customFormat="1" ht="24" customHeight="1" x14ac:dyDescent="0.2">
      <c r="A15" s="317" t="s">
        <v>13</v>
      </c>
      <c r="B15" s="318"/>
    </row>
    <row r="16" spans="1:256" ht="56.1" customHeight="1" x14ac:dyDescent="0.2">
      <c r="A16" s="316" t="s">
        <v>2886</v>
      </c>
      <c r="B16" s="316"/>
    </row>
    <row r="17" spans="1:2" ht="112.35" customHeight="1" x14ac:dyDescent="0.2">
      <c r="A17" s="325" t="s">
        <v>14</v>
      </c>
      <c r="B17" s="326"/>
    </row>
    <row r="18" spans="1:2" s="12" customFormat="1" ht="24" customHeight="1" x14ac:dyDescent="0.2">
      <c r="A18" s="317" t="s">
        <v>15</v>
      </c>
      <c r="B18" s="318"/>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17" t="s">
        <v>19</v>
      </c>
      <c r="B22" s="318"/>
    </row>
    <row r="23" spans="1:2" ht="64.5" customHeight="1" x14ac:dyDescent="0.2">
      <c r="A23" s="328" t="s">
        <v>3200</v>
      </c>
      <c r="B23" s="316"/>
    </row>
    <row r="24" spans="1:2" ht="36" customHeight="1" x14ac:dyDescent="0.2">
      <c r="A24" s="327" t="s">
        <v>2890</v>
      </c>
      <c r="B24" s="327"/>
    </row>
    <row r="25" spans="1:2" ht="47.1" customHeight="1" x14ac:dyDescent="0.2">
      <c r="A25" s="324"/>
      <c r="B25" s="324"/>
    </row>
    <row r="26" spans="1:2" s="12" customFormat="1" ht="36" customHeight="1" x14ac:dyDescent="0.2">
      <c r="A26" s="322" t="s">
        <v>20</v>
      </c>
      <c r="B26" s="323"/>
    </row>
    <row r="27" spans="1:2" ht="171.95" customHeight="1" x14ac:dyDescent="0.2">
      <c r="A27" s="316" t="s">
        <v>2891</v>
      </c>
      <c r="B27" s="316"/>
    </row>
    <row r="28" spans="1:2" x14ac:dyDescent="0.2">
      <c r="A28" s="271" t="s">
        <v>3231</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A6" sqref="A6:E6"/>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49" t="s">
        <v>21</v>
      </c>
      <c r="B2" s="349"/>
      <c r="C2" s="349"/>
      <c r="D2" s="349"/>
      <c r="E2" s="89" t="s">
        <v>3347</v>
      </c>
    </row>
    <row r="3" spans="1:5" ht="36" customHeight="1" x14ac:dyDescent="0.2">
      <c r="A3" s="350" t="s">
        <v>22</v>
      </c>
      <c r="B3" s="350"/>
      <c r="C3" s="350"/>
      <c r="D3" s="350"/>
      <c r="E3" s="350"/>
    </row>
    <row r="4" spans="1:5" ht="29.1" customHeight="1" x14ac:dyDescent="0.2">
      <c r="A4" s="17" t="s">
        <v>23</v>
      </c>
      <c r="B4" s="7" t="s">
        <v>24</v>
      </c>
      <c r="C4" s="351">
        <v>45680</v>
      </c>
      <c r="D4" s="351"/>
      <c r="E4" s="351"/>
    </row>
    <row r="5" spans="1:5" ht="36" customHeight="1" x14ac:dyDescent="0.2">
      <c r="A5" s="329" t="s">
        <v>4</v>
      </c>
      <c r="B5" s="329"/>
      <c r="C5" s="20"/>
      <c r="D5" s="21"/>
      <c r="E5" s="22"/>
    </row>
    <row r="6" spans="1:5" ht="72" customHeight="1" x14ac:dyDescent="0.2">
      <c r="A6" s="347" t="s">
        <v>2892</v>
      </c>
      <c r="B6" s="347"/>
      <c r="C6" s="347"/>
      <c r="D6" s="347"/>
      <c r="E6" s="347"/>
    </row>
    <row r="7" spans="1:5" ht="24" customHeight="1" x14ac:dyDescent="0.2">
      <c r="A7" s="355" t="s">
        <v>25</v>
      </c>
      <c r="B7" s="355"/>
      <c r="C7" s="355"/>
      <c r="D7" s="355"/>
      <c r="E7" s="355"/>
    </row>
    <row r="8" spans="1:5" ht="22.35" customHeight="1" x14ac:dyDescent="0.2">
      <c r="A8" s="11" t="s">
        <v>26</v>
      </c>
      <c r="B8" s="23" t="str">
        <f>VLOOKUP(A8,Questions!$B$3:$C$256,2,FALSE)</f>
        <v>Vendor Name</v>
      </c>
      <c r="C8" s="352" t="s">
        <v>3348</v>
      </c>
      <c r="D8" s="352"/>
      <c r="E8" s="352"/>
    </row>
    <row r="9" spans="1:5" ht="22.35" customHeight="1" x14ac:dyDescent="0.2">
      <c r="A9" s="11" t="s">
        <v>28</v>
      </c>
      <c r="B9" s="23" t="str">
        <f>VLOOKUP(A9,Questions!$B$3:$C$256,2,FALSE)</f>
        <v>Product Name</v>
      </c>
      <c r="C9" s="352" t="s">
        <v>3502</v>
      </c>
      <c r="D9" s="352"/>
      <c r="E9" s="352"/>
    </row>
    <row r="10" spans="1:5" ht="83.25" customHeight="1" x14ac:dyDescent="0.2">
      <c r="A10" s="11" t="s">
        <v>29</v>
      </c>
      <c r="B10" s="23" t="str">
        <f>VLOOKUP(A10,Questions!$B$3:$C$256,2,FALSE)</f>
        <v>Product Description</v>
      </c>
      <c r="C10" s="353" t="s">
        <v>3503</v>
      </c>
      <c r="D10" s="353"/>
      <c r="E10" s="353"/>
    </row>
    <row r="11" spans="1:5" ht="22.35" customHeight="1" x14ac:dyDescent="0.2">
      <c r="A11" s="11" t="s">
        <v>30</v>
      </c>
      <c r="B11" s="23" t="str">
        <f>VLOOKUP(A11,Questions!$B$3:$C$256,2,FALSE)</f>
        <v>Web Link to Product Privacy Notice</v>
      </c>
      <c r="C11" s="354" t="s">
        <v>3349</v>
      </c>
      <c r="D11" s="352"/>
      <c r="E11" s="352"/>
    </row>
    <row r="12" spans="1:5" ht="22.35" customHeight="1" x14ac:dyDescent="0.2">
      <c r="A12" s="11" t="s">
        <v>31</v>
      </c>
      <c r="B12" s="23" t="str">
        <f>VLOOKUP(A12,Questions!$B$3:$C$256,2,FALSE)</f>
        <v>Web Link to Accessibility Statement or VPAT</v>
      </c>
      <c r="C12" s="352" t="s">
        <v>3350</v>
      </c>
      <c r="D12" s="352"/>
      <c r="E12" s="352"/>
    </row>
    <row r="13" spans="1:5" ht="22.35" customHeight="1" x14ac:dyDescent="0.2">
      <c r="A13" s="11" t="s">
        <v>32</v>
      </c>
      <c r="B13" s="23" t="str">
        <f>VLOOKUP(A13,Questions!$B$3:$C$256,2,FALSE)</f>
        <v>Vendor Contact Name</v>
      </c>
      <c r="C13" s="344" t="s">
        <v>3351</v>
      </c>
      <c r="D13" s="345"/>
      <c r="E13" s="346"/>
    </row>
    <row r="14" spans="1:5" ht="22.35" customHeight="1" x14ac:dyDescent="0.2">
      <c r="A14" s="11" t="s">
        <v>34</v>
      </c>
      <c r="B14" s="23" t="str">
        <f>VLOOKUP(A14,Questions!$B$3:$C$256,2,FALSE)</f>
        <v>Vendor Contact Title</v>
      </c>
      <c r="C14" s="344" t="s">
        <v>3352</v>
      </c>
      <c r="D14" s="345"/>
      <c r="E14" s="346"/>
    </row>
    <row r="15" spans="1:5" ht="22.35" customHeight="1" x14ac:dyDescent="0.2">
      <c r="A15" s="11" t="s">
        <v>36</v>
      </c>
      <c r="B15" s="23" t="str">
        <f>VLOOKUP(A15,Questions!$B$3:$C$256,2,FALSE)</f>
        <v>Vendor Contact Email</v>
      </c>
      <c r="C15" s="348" t="s">
        <v>3353</v>
      </c>
      <c r="D15" s="345"/>
      <c r="E15" s="346"/>
    </row>
    <row r="16" spans="1:5" ht="22.35" customHeight="1" x14ac:dyDescent="0.2">
      <c r="A16" s="11" t="s">
        <v>37</v>
      </c>
      <c r="B16" s="23" t="str">
        <f>VLOOKUP(A16,Questions!$B$3:$C$256,2,FALSE)</f>
        <v>Vendor Contact Phone Number</v>
      </c>
      <c r="C16" s="344" t="s">
        <v>3354</v>
      </c>
      <c r="D16" s="345"/>
      <c r="E16" s="346"/>
    </row>
    <row r="17" spans="1:6" ht="22.35" customHeight="1" x14ac:dyDescent="0.2">
      <c r="A17" s="11" t="s">
        <v>38</v>
      </c>
      <c r="B17" s="23" t="str">
        <f>VLOOKUP(A17,Questions!$B$3:$C$256,2,FALSE)</f>
        <v>Vendor Accessibility Contact Name</v>
      </c>
      <c r="C17" s="344" t="s">
        <v>3355</v>
      </c>
      <c r="D17" s="345"/>
      <c r="E17" s="346"/>
    </row>
    <row r="18" spans="1:6" ht="22.35" customHeight="1" x14ac:dyDescent="0.2">
      <c r="A18" s="11" t="s">
        <v>40</v>
      </c>
      <c r="B18" s="23" t="str">
        <f>VLOOKUP(A18,Questions!$B$3:$C$256,2,FALSE)</f>
        <v>Vendor Accessibility Contact Title</v>
      </c>
      <c r="C18" s="344" t="s">
        <v>3356</v>
      </c>
      <c r="D18" s="345"/>
      <c r="E18" s="346"/>
    </row>
    <row r="19" spans="1:6" ht="22.35" customHeight="1" x14ac:dyDescent="0.2">
      <c r="A19" s="11" t="s">
        <v>42</v>
      </c>
      <c r="B19" s="23" t="str">
        <f>VLOOKUP(A19,Questions!$B$3:$C$256,2,FALSE)</f>
        <v>Vendor Accessibility Contact Email</v>
      </c>
      <c r="C19" s="348" t="s">
        <v>3357</v>
      </c>
      <c r="D19" s="345"/>
      <c r="E19" s="346"/>
    </row>
    <row r="20" spans="1:6" ht="22.35" customHeight="1" x14ac:dyDescent="0.2">
      <c r="A20" s="11" t="s">
        <v>43</v>
      </c>
      <c r="B20" s="23" t="str">
        <f>VLOOKUP(A20,Questions!$B$3:$C$256,2,FALSE)</f>
        <v>Vendor Accessibility Contact Phone Number</v>
      </c>
      <c r="C20" s="344" t="s">
        <v>3354</v>
      </c>
      <c r="D20" s="345"/>
      <c r="E20" s="346"/>
    </row>
    <row r="21" spans="1:6" ht="22.35" customHeight="1" x14ac:dyDescent="0.2">
      <c r="A21" s="11" t="s">
        <v>44</v>
      </c>
      <c r="B21" s="23" t="str">
        <f>VLOOKUP(A21,Questions!$B$3:$C$256,2,FALSE)</f>
        <v>Vendor Hosting Regions</v>
      </c>
      <c r="C21" s="344" t="s">
        <v>3358</v>
      </c>
      <c r="D21" s="345"/>
      <c r="E21" s="346"/>
    </row>
    <row r="22" spans="1:6" ht="22.35" customHeight="1" x14ac:dyDescent="0.2">
      <c r="A22" s="11" t="s">
        <v>45</v>
      </c>
      <c r="B22" s="23" t="str">
        <f>VLOOKUP(A22,Questions!$B$3:$C$256,2,FALSE)</f>
        <v>Vendor Work Locations</v>
      </c>
      <c r="C22" s="344" t="s">
        <v>3359</v>
      </c>
      <c r="D22" s="345"/>
      <c r="E22" s="346"/>
      <c r="F22" s="27" t="s">
        <v>3233</v>
      </c>
    </row>
    <row r="23" spans="1:6" ht="36" customHeight="1" x14ac:dyDescent="0.2">
      <c r="A23" s="329" t="s">
        <v>46</v>
      </c>
      <c r="B23" s="329"/>
      <c r="C23" s="20"/>
      <c r="D23" s="21"/>
      <c r="E23" s="22"/>
    </row>
    <row r="24" spans="1:6" ht="72" customHeight="1" thickBot="1" x14ac:dyDescent="0.25">
      <c r="A24" s="347" t="s">
        <v>2893</v>
      </c>
      <c r="B24" s="347"/>
      <c r="C24" s="347"/>
      <c r="D24" s="347"/>
      <c r="E24" s="347"/>
    </row>
    <row r="25" spans="1:6" ht="37.35" customHeight="1" x14ac:dyDescent="0.2">
      <c r="A25" s="336" t="s">
        <v>5</v>
      </c>
      <c r="B25" s="337"/>
      <c r="C25" s="20" t="s">
        <v>47</v>
      </c>
      <c r="D25" s="20" t="s">
        <v>48</v>
      </c>
      <c r="E25" s="174" t="s">
        <v>49</v>
      </c>
      <c r="F25" s="177" t="s">
        <v>50</v>
      </c>
    </row>
    <row r="26" spans="1:6" ht="48" customHeight="1" x14ac:dyDescent="0.2">
      <c r="A26" s="333" t="s">
        <v>51</v>
      </c>
      <c r="B26" s="334"/>
      <c r="C26" s="334"/>
      <c r="D26" s="334"/>
      <c r="E26" s="335"/>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3360</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3361</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3362</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36" t="s">
        <v>8</v>
      </c>
      <c r="B34" s="337"/>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0" t="s">
        <v>3363</v>
      </c>
      <c r="D35" s="341"/>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3364</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9" t="s">
        <v>3497</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0" t="s">
        <v>3365</v>
      </c>
      <c r="D39" s="341"/>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42" t="s">
        <v>7</v>
      </c>
      <c r="B40" s="343"/>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10" t="s">
        <v>3366</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3367</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10" t="s">
        <v>3367</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3368</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3369</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3370</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3371</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3372</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3373</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10" t="s">
        <v>3504</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3374</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38" t="s">
        <v>76</v>
      </c>
      <c r="B52" s="339"/>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3375</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10" t="s">
        <v>3374</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10" t="s">
        <v>3498</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7" t="s">
        <v>3376</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7" t="s">
        <v>3377</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7" t="s">
        <v>3378</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7" t="s">
        <v>3379</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3" t="s">
        <v>3505</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29" t="str">
        <f>IF($C$29="No","Assessment of Third Parties - Optional based on QUALIFIER response.","Assessment of Third Parties")</f>
        <v>Assessment of Third Parties</v>
      </c>
      <c r="B62" s="329"/>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6" t="s">
        <v>3380</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30" t="s">
        <v>3380</v>
      </c>
      <c r="D64" s="330"/>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30" t="s">
        <v>3381</v>
      </c>
      <c r="D65" s="330"/>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8" t="s">
        <v>3382</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8" t="s">
        <v>3383</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29" t="str">
        <f>IF(Questions!D23&lt;&gt;"","Consulting",IF(Questions!D23&lt;&gt;"Yes","Consulting - All questions after this section are OPTIONAL.","Consulting - Optional based on QUALIFIER response."))</f>
        <v>Consulting</v>
      </c>
      <c r="B68" s="329"/>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9" t="s">
        <v>3384</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9" t="s">
        <v>3385</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29" t="s">
        <v>100</v>
      </c>
      <c r="B78" s="329"/>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7" t="s">
        <v>3386</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7" t="s">
        <v>3387</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7" t="s">
        <v>3388</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6" t="s">
        <v>3389</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6" t="s">
        <v>3390</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300" t="s">
        <v>3391</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1"/>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1" t="s">
        <v>3392</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1" t="s">
        <v>3393</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2" t="s">
        <v>3394</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5" t="s">
        <v>3395</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2" t="s">
        <v>3396</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2" t="s">
        <v>3396</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2" t="s">
        <v>3396</v>
      </c>
      <c r="E92" s="175"/>
      <c r="F92" s="179" t="str">
        <f>VLOOKUP(A92,'Analyst Report'!$A$39:$E$288,5,FALSE)</f>
        <v xml:space="preserve"> </v>
      </c>
      <c r="G92" s="274" t="s">
        <v>3233</v>
      </c>
    </row>
    <row r="93" spans="1:256" ht="36" customHeight="1" x14ac:dyDescent="0.2">
      <c r="A93" s="329" t="s">
        <v>115</v>
      </c>
      <c r="B93" s="329"/>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1" t="s">
        <v>3397</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1" t="s">
        <v>3398</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2" t="s">
        <v>3399</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1" t="s">
        <v>3400</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2" t="s">
        <v>3401</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1" t="s">
        <v>3402</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2" t="s">
        <v>3403</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5" t="s">
        <v>3404</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1" t="s">
        <v>3402</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1" t="s">
        <v>3405</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30" t="s">
        <v>3406</v>
      </c>
      <c r="D111" s="330"/>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30" t="s">
        <v>3407</v>
      </c>
      <c r="D112" s="330"/>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29" t="str">
        <f>IF(OR($C$29="No",$C$29="Yes"),"BCP - Respond to as many questions below as possible.","Business Continuity Plan")</f>
        <v>BCP - Respond to as many questions below as possible.</v>
      </c>
      <c r="B113" s="329"/>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2" t="s">
        <v>3408</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2" t="s">
        <v>3409</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1" t="s">
        <v>3410</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1" t="s">
        <v>3411</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2" t="s">
        <v>3412</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2" t="s">
        <v>3413</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1" t="s">
        <v>3414</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2" t="s">
        <v>3415</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1" t="s">
        <v>3416</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2" t="s">
        <v>3417</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29" t="s">
        <v>145</v>
      </c>
      <c r="B124" s="329"/>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2" t="s">
        <v>3418</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8" t="s">
        <v>3419</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8" t="s">
        <v>3420</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8" t="s">
        <v>3421</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8" t="s">
        <v>3422</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8" t="s">
        <v>3423</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6" t="s">
        <v>3424</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11" t="s">
        <v>3499</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6" t="s">
        <v>3425</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6" t="s">
        <v>3426</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8" t="s">
        <v>3426</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6" t="s">
        <v>3427</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6" t="s">
        <v>3428</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6" t="s">
        <v>3429</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6" t="s">
        <v>3430</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29" t="s">
        <v>161</v>
      </c>
      <c r="B140" s="329"/>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9" t="s">
        <v>3431</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9" t="s">
        <v>3432</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9" t="s">
        <v>3433</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5" t="s">
        <v>3434</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5" t="s">
        <v>3435</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9" t="s">
        <v>3436</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9" t="s">
        <v>3437</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9" t="s">
        <v>3438</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9" t="s">
        <v>3439</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9" t="s">
        <v>3440</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9" t="s">
        <v>3441</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9" t="s">
        <v>3442</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9" t="s">
        <v>3443</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9" t="s">
        <v>3442</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9" t="s">
        <v>3444</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5"/>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9" t="s">
        <v>3445</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9" t="s">
        <v>3446</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9" t="s">
        <v>3447</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9" t="s">
        <v>3448</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12" t="s">
        <v>3500</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9" t="s">
        <v>3449</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9" t="s">
        <v>3449</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9" t="s">
        <v>3450</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29" t="s">
        <v>186</v>
      </c>
      <c r="B165" s="329"/>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5" t="s">
        <v>3451</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2" t="s">
        <v>3452</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1" t="s">
        <v>3453</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1" t="s">
        <v>3454</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1" t="s">
        <v>3454</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1" t="s">
        <v>3455</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1" t="s">
        <v>3456</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1" t="s">
        <v>3457</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31"/>
      <c r="D177" s="331"/>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6" t="s">
        <v>3458</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6" t="s">
        <v>3459</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29" t="str">
        <f>IF(OR($C$30="No",$C$30="Yes"),"DRP - Respond to as many questions below as possible.","Disaster Recovery Plan")</f>
        <v>DRP - Respond to as many questions below as possible.</v>
      </c>
      <c r="B183" s="329"/>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32" t="s">
        <v>3362</v>
      </c>
      <c r="D184" s="332"/>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5" t="s">
        <v>3460</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5" t="s">
        <v>3461</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314" t="str">
        <f>VLOOKUP(A187,Questions!$B$3:$C$256,2,FALSE)</f>
        <v>Are any disaster recovery locations outside the institution's geographic region?</v>
      </c>
      <c r="C187" s="294" t="s">
        <v>2126</v>
      </c>
      <c r="D187" s="307"/>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5" t="s">
        <v>3462</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3" t="s">
        <v>3465</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5" t="s">
        <v>3409</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294" t="s">
        <v>2122</v>
      </c>
      <c r="D191" s="304" t="s">
        <v>3464</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32" t="s">
        <v>3381</v>
      </c>
      <c r="D192" s="332"/>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5" t="s">
        <v>3463</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5" t="s">
        <v>3466</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29" t="s">
        <v>215</v>
      </c>
      <c r="B195" s="329"/>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1" t="s">
        <v>3467</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5" t="s">
        <v>3381</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5" t="s">
        <v>3381</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1" t="s">
        <v>3468</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1" t="s">
        <v>3469</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2" t="s">
        <v>3470</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2" t="s">
        <v>3470</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5" t="s">
        <v>3471</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8" t="s">
        <v>3468</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1" t="s">
        <v>3472</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1" t="s">
        <v>3473</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29" t="s">
        <v>227</v>
      </c>
      <c r="B207" s="329"/>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5" t="s">
        <v>3474</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1" t="s">
        <v>3426</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2" t="s">
        <v>3475</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2" t="s">
        <v>3477</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1" t="s">
        <v>3476</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1" t="s">
        <v>3478</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1" t="s">
        <v>3479</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1" t="s">
        <v>3480</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1" t="s">
        <v>3381</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1" t="s">
        <v>3481</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1" t="s">
        <v>3482</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1" t="s">
        <v>3483</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1" t="s">
        <v>3484</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1" t="s">
        <v>3485</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1" t="s">
        <v>3381</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29" t="s">
        <v>244</v>
      </c>
      <c r="B224" s="329"/>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1" t="s">
        <v>3486</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1" t="s">
        <v>3487</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6" t="s">
        <v>3488</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5" t="s">
        <v>3501</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29" t="s">
        <v>249</v>
      </c>
      <c r="B229" s="329"/>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1" t="s">
        <v>3476</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1" t="s">
        <v>3489</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1" t="s">
        <v>3490</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1" t="s">
        <v>3381</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1" t="s">
        <v>3491</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29" t="s">
        <v>255</v>
      </c>
      <c r="B235" s="329"/>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1" t="s">
        <v>3492</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1" t="s">
        <v>3493</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2" t="s">
        <v>3494</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1" t="s">
        <v>3461</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31" t="s">
        <v>3495</v>
      </c>
      <c r="D240" s="331"/>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3496</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29" t="str">
        <f>IF(OR($C$27="No",$C$27="Yes"),"HIPAA - Optional based on QUALIFIER response.","HIPAA")</f>
        <v>HIPAA - Optional based on QUALIFIER response.</v>
      </c>
      <c r="B242" s="329"/>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29" t="str">
        <f>IF(OR($C$31="No"),"PCI DSS - Optional based on QUALIFIER response.","PCI DSS")</f>
        <v>PCI DSS - Optional based on QUALIFIER response.</v>
      </c>
      <c r="B272" s="329"/>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31"/>
      <c r="D279" s="331"/>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31"/>
      <c r="D280" s="331"/>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31"/>
      <c r="D284" s="331"/>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58" t="s">
        <v>304</v>
      </c>
      <c r="B2" s="358"/>
      <c r="C2" s="358"/>
      <c r="D2" s="358"/>
      <c r="E2" s="358"/>
      <c r="F2" s="358"/>
      <c r="G2" s="358"/>
      <c r="H2" s="359"/>
      <c r="I2" s="90" t="str">
        <f>'HECVAT - Full | Vendor Response'!E2</f>
        <v>Version 3.06</v>
      </c>
    </row>
    <row r="3" spans="1:10" ht="36" customHeight="1" x14ac:dyDescent="0.2">
      <c r="A3" s="321" t="s">
        <v>305</v>
      </c>
      <c r="B3" s="321"/>
      <c r="C3" s="321"/>
      <c r="D3" s="321"/>
      <c r="E3" s="321"/>
      <c r="F3" s="321"/>
      <c r="G3" s="321"/>
      <c r="H3" s="321"/>
      <c r="I3" s="321"/>
    </row>
    <row r="4" spans="1:10" ht="36" customHeight="1" x14ac:dyDescent="0.2">
      <c r="A4" s="363" t="s">
        <v>46</v>
      </c>
      <c r="B4" s="364"/>
      <c r="C4" s="364"/>
      <c r="D4" s="364"/>
      <c r="E4" s="364"/>
      <c r="F4" s="364"/>
      <c r="G4" s="364"/>
      <c r="H4" s="364"/>
      <c r="I4" s="364"/>
    </row>
    <row r="5" spans="1:10" ht="48" customHeight="1" x14ac:dyDescent="0.2">
      <c r="A5" s="365" t="s">
        <v>3201</v>
      </c>
      <c r="B5" s="366"/>
      <c r="C5" s="366"/>
      <c r="D5" s="366"/>
      <c r="E5" s="366"/>
      <c r="F5" s="366"/>
      <c r="G5" s="366"/>
      <c r="H5" s="366"/>
      <c r="I5" s="366"/>
    </row>
    <row r="6" spans="1:10" s="13" customFormat="1" ht="48" customHeight="1" x14ac:dyDescent="0.2">
      <c r="A6" s="72" t="s">
        <v>27</v>
      </c>
      <c r="B6" s="360" t="str">
        <f>'HECVAT - Full | Vendor Response'!C8</f>
        <v>Leepfrog Technologies, Inc.</v>
      </c>
      <c r="C6" s="360"/>
      <c r="D6" s="83"/>
      <c r="E6" s="83"/>
      <c r="F6" s="72" t="s">
        <v>306</v>
      </c>
      <c r="G6" s="367" t="str">
        <f>'HECVAT - Full | Vendor Response'!C9</f>
        <v>CourseLeaf PATH</v>
      </c>
      <c r="H6" s="367"/>
      <c r="I6" s="367"/>
    </row>
    <row r="7" spans="1:10" s="13" customFormat="1" ht="48" customHeight="1" x14ac:dyDescent="0.2">
      <c r="A7" s="72" t="s">
        <v>33</v>
      </c>
      <c r="B7" s="316" t="str">
        <f>'HECVAT - Full | Vendor Response'!C13</f>
        <v>Nicholas Parker</v>
      </c>
      <c r="C7" s="316"/>
      <c r="D7" s="84"/>
      <c r="E7" s="84"/>
      <c r="F7" s="72" t="s">
        <v>307</v>
      </c>
      <c r="G7" s="367" t="str">
        <f>'HECVAT - Full | Vendor Response'!C10</f>
        <v>CourseLeaf PATH is a course planning, advising, and registration solution helping students quickly find and register for the right courses. PATH provides site visitors an accessible and mobile platform to access centralized data such as SIS schedule, registration, catalog, faculty, final exam schedule, syllabus, and textbooks. PATH delivers a next generation catalog course search and pre-registration experience for your students. With this tool students at your institution have added benefits to log in for a more personalized experience based on individual student profile and specific academic history. PATH is an integrated and customizable solution that transforms search, aids in pre-flight registration, and provides students a Course and Registration Tool (CART).</v>
      </c>
      <c r="H7" s="367"/>
      <c r="I7" s="367"/>
    </row>
    <row r="8" spans="1:10" s="13" customFormat="1" ht="48" customHeight="1" x14ac:dyDescent="0.2">
      <c r="A8" s="72" t="s">
        <v>35</v>
      </c>
      <c r="B8" s="361" t="str">
        <f>'HECVAT - Full | Vendor Response'!C14</f>
        <v>Director of Engineering</v>
      </c>
      <c r="C8" s="362"/>
      <c r="D8" s="85"/>
      <c r="E8" s="85"/>
      <c r="F8" s="72" t="s">
        <v>308</v>
      </c>
      <c r="G8" s="367" t="s">
        <v>309</v>
      </c>
      <c r="H8" s="367"/>
      <c r="I8" s="367"/>
    </row>
    <row r="9" spans="1:10" s="13" customFormat="1" ht="48" customHeight="1" x14ac:dyDescent="0.2">
      <c r="A9" s="72" t="s">
        <v>310</v>
      </c>
      <c r="B9" s="316" t="str">
        <f>'HECVAT - Full | Vendor Response'!C15</f>
        <v>info@courseleaf.com</v>
      </c>
      <c r="C9" s="316"/>
      <c r="D9" s="86"/>
      <c r="E9" s="86"/>
      <c r="F9" s="72" t="s">
        <v>311</v>
      </c>
      <c r="G9" s="368">
        <f>'HECVAT - Full | Vendor Response'!C4</f>
        <v>45680</v>
      </c>
      <c r="H9" s="368"/>
      <c r="I9" s="368"/>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76" t="s">
        <v>312</v>
      </c>
      <c r="B11" s="378"/>
      <c r="C11" s="168"/>
      <c r="D11" s="166"/>
      <c r="E11" s="166"/>
      <c r="F11" s="166"/>
      <c r="G11" s="166"/>
      <c r="H11" s="166"/>
      <c r="I11" s="166"/>
    </row>
    <row r="12" spans="1:10" s="71" customFormat="1" ht="24" customHeight="1" thickBot="1" x14ac:dyDescent="0.25">
      <c r="A12" s="375"/>
      <c r="B12" s="375"/>
      <c r="C12" s="375"/>
    </row>
    <row r="13" spans="1:10" ht="37.35" customHeight="1" thickBot="1" x14ac:dyDescent="0.25">
      <c r="C13" s="135" t="s">
        <v>313</v>
      </c>
      <c r="D13" s="136" t="s">
        <v>314</v>
      </c>
      <c r="E13" s="371" t="s">
        <v>315</v>
      </c>
      <c r="F13" s="372"/>
      <c r="G13" s="138" t="s">
        <v>316</v>
      </c>
    </row>
    <row r="14" spans="1:10" s="63" customFormat="1" ht="37.35" customHeight="1" x14ac:dyDescent="0.2">
      <c r="C14" s="139" t="str">
        <f>Values!C2</f>
        <v>Company</v>
      </c>
      <c r="D14" s="140">
        <f>Values!H2</f>
        <v>80</v>
      </c>
      <c r="E14" s="369">
        <f>Values!G2</f>
        <v>50</v>
      </c>
      <c r="F14" s="370"/>
      <c r="G14" s="141">
        <f>Values!I2</f>
        <v>0.625</v>
      </c>
    </row>
    <row r="15" spans="1:10" s="63" customFormat="1" ht="37.35" customHeight="1" x14ac:dyDescent="0.2">
      <c r="C15" s="142" t="str">
        <f>Values!C3</f>
        <v>Documentation</v>
      </c>
      <c r="D15" s="143">
        <f>Values!H3</f>
        <v>220</v>
      </c>
      <c r="E15" s="356">
        <f>Values!G3</f>
        <v>140</v>
      </c>
      <c r="F15" s="357"/>
      <c r="G15" s="144">
        <f>Values!I3</f>
        <v>0.63636363636363635</v>
      </c>
    </row>
    <row r="16" spans="1:10" s="63" customFormat="1" ht="37.35" customHeight="1" x14ac:dyDescent="0.2">
      <c r="C16" s="142" t="str">
        <f>Values!C4</f>
        <v>Accessibility</v>
      </c>
      <c r="D16" s="143">
        <f>Values!H4</f>
        <v>225</v>
      </c>
      <c r="E16" s="356">
        <f>Values!G4</f>
        <v>175</v>
      </c>
      <c r="F16" s="357"/>
      <c r="G16" s="144">
        <f>Values!I4</f>
        <v>0.77777777777777779</v>
      </c>
    </row>
    <row r="17" spans="3:7" s="63" customFormat="1" ht="37.35" customHeight="1" x14ac:dyDescent="0.2">
      <c r="C17" s="142" t="str">
        <f>Values!C5</f>
        <v>Third Parties</v>
      </c>
      <c r="D17" s="143">
        <f>Values!H5</f>
        <v>85</v>
      </c>
      <c r="E17" s="356">
        <f>Values!G5</f>
        <v>40</v>
      </c>
      <c r="F17" s="357"/>
      <c r="G17" s="144">
        <f>Values!I5</f>
        <v>0.47058823529411764</v>
      </c>
    </row>
    <row r="18" spans="3:7" s="63" customFormat="1" ht="37.35" customHeight="1" x14ac:dyDescent="0.2">
      <c r="C18" s="142" t="str">
        <f>Values!C6</f>
        <v>Consulting</v>
      </c>
      <c r="D18" s="143">
        <f>Values!H6</f>
        <v>135</v>
      </c>
      <c r="E18" s="356">
        <f>Values!G6</f>
        <v>75</v>
      </c>
      <c r="F18" s="357"/>
      <c r="G18" s="144">
        <f>Values!I6</f>
        <v>0.55555555555555558</v>
      </c>
    </row>
    <row r="19" spans="3:7" s="63" customFormat="1" ht="37.35" customHeight="1" x14ac:dyDescent="0.2">
      <c r="C19" s="142" t="str">
        <f>Values!C7</f>
        <v>Application Security</v>
      </c>
      <c r="D19" s="143">
        <f>Values!H7</f>
        <v>300</v>
      </c>
      <c r="E19" s="356">
        <f>Values!G7</f>
        <v>275</v>
      </c>
      <c r="F19" s="357"/>
      <c r="G19" s="144">
        <f>Values!I7</f>
        <v>0.91666666666666663</v>
      </c>
    </row>
    <row r="20" spans="3:7" s="63" customFormat="1" ht="37.35" customHeight="1" x14ac:dyDescent="0.2">
      <c r="C20" s="145" t="str">
        <f>Values!C8</f>
        <v>Authentication, Authorization, and Accounting</v>
      </c>
      <c r="D20" s="143">
        <f>Values!H8</f>
        <v>320</v>
      </c>
      <c r="E20" s="356">
        <f>Values!G8</f>
        <v>245</v>
      </c>
      <c r="F20" s="357"/>
      <c r="G20" s="144">
        <f>Values!I8</f>
        <v>0.765625</v>
      </c>
    </row>
    <row r="21" spans="3:7" s="63" customFormat="1" ht="37.35" customHeight="1" x14ac:dyDescent="0.2">
      <c r="C21" s="142" t="str">
        <f>Values!C9</f>
        <v>Business Continuity Plan</v>
      </c>
      <c r="D21" s="143">
        <f>Values!H9</f>
        <v>210</v>
      </c>
      <c r="E21" s="356">
        <f>Values!G9</f>
        <v>210</v>
      </c>
      <c r="F21" s="357"/>
      <c r="G21" s="144">
        <f>Values!I9</f>
        <v>1</v>
      </c>
    </row>
    <row r="22" spans="3:7" s="63" customFormat="1" ht="37.35" customHeight="1" x14ac:dyDescent="0.2">
      <c r="C22" s="142" t="str">
        <f>Values!C10</f>
        <v>Change Management</v>
      </c>
      <c r="D22" s="143">
        <f>Values!H10</f>
        <v>270</v>
      </c>
      <c r="E22" s="356">
        <f>Values!G10</f>
        <v>225</v>
      </c>
      <c r="F22" s="357"/>
      <c r="G22" s="144">
        <f>Values!I10</f>
        <v>0.83333333333333337</v>
      </c>
    </row>
    <row r="23" spans="3:7" s="63" customFormat="1" ht="37.35" customHeight="1" x14ac:dyDescent="0.2">
      <c r="C23" s="142" t="str">
        <f>Values!C11</f>
        <v>Data</v>
      </c>
      <c r="D23" s="143">
        <f>Values!H11</f>
        <v>495</v>
      </c>
      <c r="E23" s="356">
        <f>Values!G11</f>
        <v>400</v>
      </c>
      <c r="F23" s="357"/>
      <c r="G23" s="144">
        <f>Values!I11</f>
        <v>0.80808080808080807</v>
      </c>
    </row>
    <row r="24" spans="3:7" s="63" customFormat="1" ht="37.35" customHeight="1" x14ac:dyDescent="0.2">
      <c r="C24" s="142" t="str">
        <f>Values!C12</f>
        <v>Datacenter</v>
      </c>
      <c r="D24" s="143">
        <f>Values!H12</f>
        <v>140</v>
      </c>
      <c r="E24" s="356">
        <f>Values!G12</f>
        <v>140</v>
      </c>
      <c r="F24" s="357"/>
      <c r="G24" s="144">
        <f>Values!I12</f>
        <v>1</v>
      </c>
    </row>
    <row r="25" spans="3:7" s="63" customFormat="1" ht="37.35" customHeight="1" x14ac:dyDescent="0.2">
      <c r="C25" s="142" t="str">
        <f>Values!C13</f>
        <v>Disaster Recovery Plan</v>
      </c>
      <c r="D25" s="143">
        <f>Values!H13</f>
        <v>230</v>
      </c>
      <c r="E25" s="356">
        <f>Values!G13</f>
        <v>165</v>
      </c>
      <c r="F25" s="357"/>
      <c r="G25" s="144">
        <f>Values!I13</f>
        <v>0.71739130434782605</v>
      </c>
    </row>
    <row r="26" spans="3:7" s="63" customFormat="1" ht="37.35" customHeight="1" x14ac:dyDescent="0.2">
      <c r="C26" s="145" t="str">
        <f>Values!C14</f>
        <v>Firewalls, IDS, IPS, and Networking</v>
      </c>
      <c r="D26" s="143">
        <f>Values!H14</f>
        <v>240</v>
      </c>
      <c r="E26" s="356">
        <f>Values!G14</f>
        <v>175</v>
      </c>
      <c r="F26" s="357"/>
      <c r="G26" s="144">
        <f>Values!I14</f>
        <v>0.72916666666666663</v>
      </c>
    </row>
    <row r="27" spans="3:7" s="63" customFormat="1" ht="37.35" customHeight="1" x14ac:dyDescent="0.2">
      <c r="C27" s="145" t="str">
        <f>Values!C15</f>
        <v>Policies, Procedures, and Processes</v>
      </c>
      <c r="D27" s="143">
        <f>Values!H15</f>
        <v>300</v>
      </c>
      <c r="E27" s="356">
        <f>Values!G15</f>
        <v>300</v>
      </c>
      <c r="F27" s="357"/>
      <c r="G27" s="144">
        <f>Values!I15</f>
        <v>1</v>
      </c>
    </row>
    <row r="28" spans="3:7" s="63" customFormat="1" ht="37.35" customHeight="1" x14ac:dyDescent="0.2">
      <c r="C28" s="142" t="str">
        <f>Values!C16</f>
        <v>Incident Handling</v>
      </c>
      <c r="D28" s="143">
        <f>Values!H16</f>
        <v>60</v>
      </c>
      <c r="E28" s="356">
        <f>Values!G16</f>
        <v>45</v>
      </c>
      <c r="F28" s="357"/>
      <c r="G28" s="144">
        <f>Values!I16</f>
        <v>0.75</v>
      </c>
    </row>
    <row r="29" spans="3:7" s="63" customFormat="1" ht="37.35" customHeight="1" x14ac:dyDescent="0.2">
      <c r="C29" s="142" t="str">
        <f>Values!C17</f>
        <v>Quality Assurance</v>
      </c>
      <c r="D29" s="143">
        <f>Values!H17</f>
        <v>90</v>
      </c>
      <c r="E29" s="356">
        <f>Values!G17</f>
        <v>90</v>
      </c>
      <c r="F29" s="357"/>
      <c r="G29" s="144">
        <f>Values!I17</f>
        <v>1</v>
      </c>
    </row>
    <row r="30" spans="3:7" s="63" customFormat="1" ht="37.35" customHeight="1" x14ac:dyDescent="0.2">
      <c r="C30" s="142" t="str">
        <f>Values!C18</f>
        <v>Vulnerability Scanning</v>
      </c>
      <c r="D30" s="143">
        <f>Values!H18</f>
        <v>130</v>
      </c>
      <c r="E30" s="356">
        <f>Values!G18</f>
        <v>85</v>
      </c>
      <c r="F30" s="357"/>
      <c r="G30" s="144">
        <f>Values!I18</f>
        <v>0.65384615384615385</v>
      </c>
    </row>
    <row r="31" spans="3:7" s="63" customFormat="1" ht="37.35" customHeight="1" x14ac:dyDescent="0.2">
      <c r="C31" s="142" t="str">
        <f>Values!C19</f>
        <v>HIPAA</v>
      </c>
      <c r="D31" s="143">
        <f>Values!H19</f>
        <v>0</v>
      </c>
      <c r="E31" s="356">
        <f>Values!G19</f>
        <v>0</v>
      </c>
      <c r="F31" s="357"/>
      <c r="G31" s="144">
        <f>Values!I19</f>
        <v>0</v>
      </c>
    </row>
    <row r="32" spans="3:7" s="63" customFormat="1" ht="37.35" customHeight="1" x14ac:dyDescent="0.2">
      <c r="C32" s="142" t="str">
        <f>Values!C20</f>
        <v>PCI-DSS</v>
      </c>
      <c r="D32" s="143">
        <f>Values!H20</f>
        <v>0</v>
      </c>
      <c r="E32" s="356">
        <f>Values!G20</f>
        <v>0</v>
      </c>
      <c r="F32" s="357"/>
      <c r="G32" s="144">
        <f>Values!I20</f>
        <v>0</v>
      </c>
    </row>
    <row r="33" spans="1:10" s="63" customFormat="1" ht="37.35" customHeight="1" thickBot="1" x14ac:dyDescent="0.25">
      <c r="C33" s="146"/>
      <c r="D33" s="147"/>
      <c r="E33" s="379">
        <f>Values!G21</f>
        <v>2835</v>
      </c>
      <c r="F33" s="380"/>
      <c r="G33" s="148"/>
    </row>
    <row r="34" spans="1:10" s="14" customFormat="1" ht="37.35" customHeight="1" thickBot="1" x14ac:dyDescent="0.25">
      <c r="C34" s="135" t="s">
        <v>317</v>
      </c>
      <c r="D34" s="136">
        <f>Values!H21</f>
        <v>3530</v>
      </c>
      <c r="E34" s="381">
        <f>Values!G21</f>
        <v>2835</v>
      </c>
      <c r="F34" s="382"/>
      <c r="G34" s="137">
        <f>Values!I21</f>
        <v>0.80311614730878189</v>
      </c>
      <c r="H34" s="271" t="s">
        <v>3233</v>
      </c>
    </row>
    <row r="35" spans="1:10" ht="15.75" thickBot="1" x14ac:dyDescent="0.25"/>
    <row r="36" spans="1:10" ht="41.25" customHeight="1" thickBot="1" x14ac:dyDescent="0.25">
      <c r="A36" s="383"/>
      <c r="B36" s="384"/>
      <c r="C36" s="384"/>
      <c r="D36" s="385"/>
      <c r="E36" s="169" t="s">
        <v>50</v>
      </c>
      <c r="F36" s="376" t="s">
        <v>318</v>
      </c>
      <c r="G36" s="377"/>
      <c r="H36" s="377"/>
      <c r="I36" s="378"/>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86" t="str">
        <f>'HECVAT - Full | Vendor Response'!A34</f>
        <v>Company Overview</v>
      </c>
      <c r="B38" s="386"/>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73"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74"/>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73"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74">
        <f>'HECVAT - Full | Vendor Response'!D39</f>
        <v>0</v>
      </c>
      <c r="E43" s="171" t="s">
        <v>60</v>
      </c>
      <c r="F43" s="233" t="s">
        <v>326</v>
      </c>
      <c r="G43" s="240"/>
      <c r="H43" s="234">
        <f>VLOOKUP(A43,Questions!B$25:T$295,16,FALSE)</f>
        <v>15</v>
      </c>
      <c r="I43" s="238"/>
      <c r="J43" s="275"/>
    </row>
    <row r="44" spans="1:10" s="62" customFormat="1" ht="36" customHeight="1" x14ac:dyDescent="0.2">
      <c r="A44" s="387" t="s">
        <v>7</v>
      </c>
      <c r="B44" s="387"/>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PATH VPAT.pdf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87" t="str">
        <f>'HECVAT - Full | Vendor Response'!A52:B52</f>
        <v xml:space="preserve">IT Accessibility </v>
      </c>
      <c r="B56" s="387"/>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PATH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87" t="str">
        <f>'HECVAT - Full | Vendor Response'!A62</f>
        <v>Assessment of Third Parties</v>
      </c>
      <c r="B66" s="387"/>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73"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74"/>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73" t="str">
        <f>'HECVAT - Full | Vendor Response'!C65</f>
        <v xml:space="preserve">Leepfrog does not disclose this information. </v>
      </c>
      <c r="D69" s="374"/>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87" t="str">
        <f>'HECVAT - Full | Vendor Response'!A68</f>
        <v>Consulting</v>
      </c>
      <c r="B72" s="387"/>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87" t="str">
        <f>'HECVAT - Full | Vendor Response'!A78</f>
        <v>Application/Service Security</v>
      </c>
      <c r="B82" s="387"/>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73"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74"/>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73" t="str">
        <f>'HECVAT - Full | Vendor Response'!C112</f>
        <v>Retained throughout the life of the contract.</v>
      </c>
      <c r="D116" s="374"/>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87" t="str">
        <f>'HECVAT - Full | Vendor Response'!A124</f>
        <v>Change Management</v>
      </c>
      <c r="B128" s="387"/>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88" t="str">
        <f>'HECVAT - Full | Vendor Response'!A165</f>
        <v>Datacenter</v>
      </c>
      <c r="B169" s="388"/>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88" t="str">
        <f>'HECVAT - Full | Vendor Response'!A183</f>
        <v>DRP - Respond to as many questions below as possible.</v>
      </c>
      <c r="B187" s="388"/>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73"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74"/>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73" t="str">
        <f>'HECVAT - Full | Vendor Response'!C192</f>
        <v xml:space="preserve">Leepfrog does not disclose this information. </v>
      </c>
      <c r="D196" s="374"/>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88" t="str">
        <f>'HECVAT - Full | Vendor Response'!A207</f>
        <v>Policies, Procedures, and Processes</v>
      </c>
      <c r="B211" s="388"/>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73"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74"/>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73">
        <f>'HECVAT - Full | Vendor Response'!C278</f>
        <v>0</v>
      </c>
      <c r="D282" s="374"/>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73">
        <f>'HECVAT - Full | Vendor Response'!C279</f>
        <v>0</v>
      </c>
      <c r="D283" s="374"/>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73">
        <f>'HECVAT - Full | Vendor Response'!C280</f>
        <v>0</v>
      </c>
      <c r="D284" s="374"/>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73">
        <f>'HECVAT - Full | Vendor Response'!C284</f>
        <v>0</v>
      </c>
      <c r="D288" s="374"/>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58" t="s">
        <v>328</v>
      </c>
      <c r="B2" s="358"/>
      <c r="C2" s="358"/>
      <c r="D2" s="358"/>
    </row>
    <row r="3" spans="1:4" ht="36" customHeight="1" x14ac:dyDescent="0.2">
      <c r="A3" s="321" t="s">
        <v>329</v>
      </c>
      <c r="B3" s="321"/>
      <c r="C3" s="321"/>
      <c r="D3" s="321"/>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29" t="s">
        <v>46</v>
      </c>
      <c r="B21" s="329"/>
      <c r="C21" s="20"/>
      <c r="D21" s="21"/>
    </row>
    <row r="22" spans="1:5" ht="186" customHeight="1" x14ac:dyDescent="0.2">
      <c r="A22" s="347" t="s">
        <v>3184</v>
      </c>
      <c r="B22" s="347"/>
      <c r="C22" s="347"/>
      <c r="D22" s="347"/>
    </row>
    <row r="23" spans="1:5" ht="37.35" customHeight="1" x14ac:dyDescent="0.2">
      <c r="A23" s="329" t="s">
        <v>5</v>
      </c>
      <c r="B23" s="329"/>
      <c r="C23" s="20" t="s">
        <v>330</v>
      </c>
      <c r="D23" s="20" t="s">
        <v>331</v>
      </c>
    </row>
    <row r="24" spans="1:5" ht="56.1" customHeight="1" x14ac:dyDescent="0.2">
      <c r="A24" s="347" t="s">
        <v>332</v>
      </c>
      <c r="B24" s="347"/>
      <c r="C24" s="347"/>
      <c r="D24" s="347"/>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29" t="s">
        <v>8</v>
      </c>
      <c r="B32" s="329"/>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29" t="s">
        <v>7</v>
      </c>
      <c r="B38" s="329"/>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38" t="s">
        <v>76</v>
      </c>
      <c r="B50" s="339"/>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29" t="str">
        <f>IF($C$27="No","Assessment of Third Parties - Optional based on QUALIFIER response.","Assessment of Third Parties")</f>
        <v>Assessment of Third Parties</v>
      </c>
      <c r="B60" s="329"/>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29" t="str">
        <f>IF($C$31="","Consulting",IF($C$31="Yes","Consulting - All questions after this section are OPTIONAL.","Consulting - Optional based on QUALIFIER response."))</f>
        <v>Consulting - Optional based on QUALIFIER response.</v>
      </c>
      <c r="B66" s="329"/>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29" t="str">
        <f>IF($C$31="","Application/Service Security",IF($C$31="Yes","App/Service Security - Optional based on QUALIFIER response.","Application/Service Security"))</f>
        <v>Application/Service Security</v>
      </c>
      <c r="B76" s="329"/>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29" t="str">
        <f>IF($C$31="","Authentication, Authorization, and Accounting",IF($C$31="Yes","AAA - Optional based on QUALIFIER response.","Authentication, Authorization, and Accounting"))</f>
        <v>Authentication, Authorization, and Accounting</v>
      </c>
      <c r="B87" s="329"/>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29" t="str">
        <f>IF(OR($C$28="No",$C$31="Yes"),"BCP - Respond to as many questions below as possible.","Business Continuity Plan")</f>
        <v>Business Continuity Plan</v>
      </c>
      <c r="B105" s="329"/>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29" t="str">
        <f>IF($C$31="","Change Management",IF($C$31="Yes","Change Management - Optional based on QUALIFIER response.","Change Management"))</f>
        <v>Change Management</v>
      </c>
      <c r="B116" s="329"/>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29" t="str">
        <f>IF($C$31="","Data",IF($C$31="Yes","Data - Optional based on QUALIFIER response.","Data"))</f>
        <v>Data</v>
      </c>
      <c r="B132" s="329"/>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29" t="str">
        <f>IF($C$31="","Datacenter",IF($C$31="Yes","Datacenter - Optional based on QUALIFIER response.","Datacenter"))</f>
        <v>Datacenter</v>
      </c>
      <c r="B157" s="329"/>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29" t="str">
        <f>IF(OR($C$29="No",$C$31="Yes"),"DRP - Respond to as many questions below as possible.","Disaster Recovery Plan")</f>
        <v>Disaster Recovery Plan</v>
      </c>
      <c r="B175" s="329"/>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29" t="str">
        <f>IF($C$31="","Firewalls, IDS, IPS, and Networking",IF($C$31="Yes","FW/IDPS/Networks - Optional based on QUALIFIER response.","Firewalls, IDS, IPS, and Networking"))</f>
        <v>Firewalls, IDS, IPS, and Networking</v>
      </c>
      <c r="B187" s="329"/>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29" t="str">
        <f>IF($C$31="","Policies, Procedures, and Processes",IF($C$31="Yes","Pol/Pro/Proc - Optional based on QUALIFIER response.","Policies, Procedures, and Processes"))</f>
        <v>Policies, Procedures, and Processes</v>
      </c>
      <c r="B199" s="329"/>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29" t="s">
        <v>244</v>
      </c>
      <c r="B216" s="329"/>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29" t="str">
        <f>IF($C$31="","Quality Assurance",IF($C$31="Yes","Quality Assurance - Optional based on QUALIFIER response.","Quality Assurance"))</f>
        <v>Quality Assurance</v>
      </c>
      <c r="B221" s="329"/>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29" t="str">
        <f>IF($C$31="","Vulnerability Scanning",IF($C$31="Yes","Vulnerability Scanning - Optional based on QUALIFIER response.","Vulnerability Scanning"))</f>
        <v>Vulnerability Scanning</v>
      </c>
      <c r="B227" s="329"/>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29" t="str">
        <f>IF(OR($C$25="No",$C$25="Yes"),"HIPAA - Optional based on QUALIFIER response.","HIPAA")</f>
        <v>HIPAA</v>
      </c>
      <c r="B234" s="329"/>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29" t="str">
        <f>IF(OR($C$29="No",$C$29="Yes"),"PCI DSS - Optional based on QUALIFIER response.","PCI DSS")</f>
        <v>PCI DSS</v>
      </c>
      <c r="B264" s="329"/>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400" t="s">
        <v>333</v>
      </c>
      <c r="B2" s="400"/>
      <c r="C2" s="400"/>
      <c r="D2" s="401"/>
      <c r="E2" s="77" t="str">
        <f>'HECVAT - Full | Vendor Response'!E2</f>
        <v>Version 3.06</v>
      </c>
    </row>
    <row r="3" spans="1:5" s="63" customFormat="1" ht="26.1" customHeight="1" x14ac:dyDescent="0.2">
      <c r="A3" s="402"/>
      <c r="B3" s="402"/>
      <c r="C3" s="402"/>
      <c r="D3" s="402"/>
      <c r="E3" s="402"/>
    </row>
    <row r="4" spans="1:5" s="62" customFormat="1" ht="36" customHeight="1" x14ac:dyDescent="0.2">
      <c r="A4" s="16" t="s">
        <v>334</v>
      </c>
      <c r="B4" s="316" t="str">
        <f>'HECVAT - Full | Vendor Response'!C8</f>
        <v>Leepfrog Technologies, Inc.</v>
      </c>
      <c r="C4" s="316"/>
      <c r="D4" s="316"/>
      <c r="E4" s="316"/>
    </row>
    <row r="5" spans="1:5" s="63" customFormat="1" ht="48" customHeight="1" x14ac:dyDescent="0.2">
      <c r="A5" s="72" t="s">
        <v>335</v>
      </c>
      <c r="B5" s="403" t="str">
        <f>'HECVAT - Full | Vendor Response'!C10</f>
        <v>CourseLeaf PATH is a course planning, advising, and registration solution helping students quickly find and register for the right courses. PATH provides site visitors an accessible and mobile platform to access centralized data such as SIS schedule, registration, catalog, faculty, final exam schedule, syllabus, and textbooks. PATH delivers a next generation catalog course search and pre-registration experience for your students. With this tool students at your institution have added benefits to log in for a more personalized experience based on individual student profile and specific academic history. PATH is an integrated and customizable solution that transforms search, aids in pre-flight registration, and provides students a Course and Registration Tool (CART).</v>
      </c>
      <c r="C5" s="403"/>
      <c r="D5" s="403"/>
      <c r="E5" s="403"/>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93" t="s">
        <v>3185</v>
      </c>
      <c r="B47" s="394"/>
      <c r="C47" s="394"/>
      <c r="D47" s="394"/>
      <c r="E47" s="395"/>
    </row>
    <row r="48" spans="1:5" s="63" customFormat="1" ht="36" customHeight="1" x14ac:dyDescent="0.2">
      <c r="A48" s="396"/>
      <c r="B48" s="397"/>
      <c r="C48" s="397"/>
      <c r="D48" s="398" t="s">
        <v>336</v>
      </c>
      <c r="E48" s="399"/>
    </row>
    <row r="49" spans="1:5" s="65" customFormat="1" ht="60" customHeight="1" x14ac:dyDescent="0.2">
      <c r="A49" s="66" t="str">
        <f>'High Risk Non-Compliant'!B4</f>
        <v>Question</v>
      </c>
      <c r="B49" s="404" t="str">
        <f>'High Risk Non-Compliant'!C4</f>
        <v>Additional Info</v>
      </c>
      <c r="C49" s="404"/>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389">
        <f>'High Risk Non-Compliant'!C5</f>
        <v>0</v>
      </c>
      <c r="C50" s="389"/>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389">
        <f>'High Risk Non-Compliant'!C6</f>
        <v>0</v>
      </c>
      <c r="C51" s="389"/>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389">
        <f>'High Risk Non-Compliant'!C7</f>
        <v>0</v>
      </c>
      <c r="C52" s="389"/>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389">
        <f>'High Risk Non-Compliant'!C8</f>
        <v>0</v>
      </c>
      <c r="C53" s="389"/>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389">
        <f>'High Risk Non-Compliant'!C9</f>
        <v>0</v>
      </c>
      <c r="C54" s="389"/>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390">
        <f>'High Risk Non-Compliant'!C10</f>
        <v>0</v>
      </c>
      <c r="C55" s="390"/>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389">
        <f>'High Risk Non-Compliant'!C11</f>
        <v>0</v>
      </c>
      <c r="C56" s="389"/>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389">
        <f>'High Risk Non-Compliant'!C12</f>
        <v>0</v>
      </c>
      <c r="C57" s="389"/>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389">
        <f>'High Risk Non-Compliant'!C13</f>
        <v>0</v>
      </c>
      <c r="C58" s="389"/>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389">
        <f>'High Risk Non-Compliant'!C14</f>
        <v>0</v>
      </c>
      <c r="C59" s="389"/>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389">
        <f>'High Risk Non-Compliant'!C15</f>
        <v>0</v>
      </c>
      <c r="C60" s="389"/>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389">
        <f>'High Risk Non-Compliant'!C16</f>
        <v>0</v>
      </c>
      <c r="C61" s="389"/>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389">
        <f>'High Risk Non-Compliant'!C17</f>
        <v>0</v>
      </c>
      <c r="C62" s="389"/>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389">
        <f>'High Risk Non-Compliant'!C18</f>
        <v>0</v>
      </c>
      <c r="C63" s="389"/>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389">
        <f>'High Risk Non-Compliant'!C19</f>
        <v>0</v>
      </c>
      <c r="C64" s="389"/>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389">
        <f>'High Risk Non-Compliant'!C20</f>
        <v>0</v>
      </c>
      <c r="C65" s="389"/>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389">
        <f>'High Risk Non-Compliant'!C21</f>
        <v>0</v>
      </c>
      <c r="C66" s="389"/>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389">
        <f>'High Risk Non-Compliant'!C22</f>
        <v>0</v>
      </c>
      <c r="C67" s="389"/>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389">
        <f>'High Risk Non-Compliant'!C23</f>
        <v>0</v>
      </c>
      <c r="C68" s="389"/>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389">
        <f>'High Risk Non-Compliant'!C24</f>
        <v>0</v>
      </c>
      <c r="C69" s="389"/>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389">
        <f>'High Risk Non-Compliant'!C25</f>
        <v>0</v>
      </c>
      <c r="C70" s="389"/>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389">
        <f>'High Risk Non-Compliant'!C26</f>
        <v>0</v>
      </c>
      <c r="C71" s="389"/>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389">
        <f>'High Risk Non-Compliant'!C27</f>
        <v>0</v>
      </c>
      <c r="C72" s="389"/>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389">
        <f>'High Risk Non-Compliant'!C28</f>
        <v>0</v>
      </c>
      <c r="C73" s="389"/>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389">
        <f>'High Risk Non-Compliant'!C29</f>
        <v>0</v>
      </c>
      <c r="C74" s="389"/>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389">
        <f>'High Risk Non-Compliant'!C30</f>
        <v>0</v>
      </c>
      <c r="C75" s="389"/>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389">
        <f>'High Risk Non-Compliant'!C31</f>
        <v>0</v>
      </c>
      <c r="C76" s="389"/>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389">
        <f>'High Risk Non-Compliant'!C32</f>
        <v>0</v>
      </c>
      <c r="C77" s="389"/>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389">
        <f>'High Risk Non-Compliant'!C33</f>
        <v>0</v>
      </c>
      <c r="C78" s="389"/>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389">
        <f>'High Risk Non-Compliant'!C34</f>
        <v>0</v>
      </c>
      <c r="C79" s="389"/>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389">
        <f>'High Risk Non-Compliant'!C35</f>
        <v>0</v>
      </c>
      <c r="C80" s="389"/>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389">
        <f>'High Risk Non-Compliant'!C36</f>
        <v>0</v>
      </c>
      <c r="C81" s="389"/>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389">
        <f>'High Risk Non-Compliant'!C37</f>
        <v>0</v>
      </c>
      <c r="C82" s="389"/>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389">
        <f>'High Risk Non-Compliant'!C38</f>
        <v>0</v>
      </c>
      <c r="C83" s="389"/>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389">
        <f>'High Risk Non-Compliant'!C39</f>
        <v>0</v>
      </c>
      <c r="C84" s="389"/>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389">
        <f>'High Risk Non-Compliant'!C40</f>
        <v>0</v>
      </c>
      <c r="C85" s="389"/>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389">
        <f>'High Risk Non-Compliant'!C41</f>
        <v>0</v>
      </c>
      <c r="C86" s="389"/>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389">
        <f>'High Risk Non-Compliant'!C42</f>
        <v>0</v>
      </c>
      <c r="C87" s="389"/>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389">
        <f>'High Risk Non-Compliant'!C43</f>
        <v>0</v>
      </c>
      <c r="C88" s="389"/>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389">
        <f>'High Risk Non-Compliant'!C44</f>
        <v>0</v>
      </c>
      <c r="C89" s="389"/>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389">
        <f>'High Risk Non-Compliant'!C45</f>
        <v>0</v>
      </c>
      <c r="C90" s="389"/>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389">
        <f>'High Risk Non-Compliant'!C46</f>
        <v>0</v>
      </c>
      <c r="C91" s="389"/>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389">
        <f>'High Risk Non-Compliant'!C47</f>
        <v>0</v>
      </c>
      <c r="C92" s="389"/>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389">
        <f>'High Risk Non-Compliant'!C48</f>
        <v>0</v>
      </c>
      <c r="C93" s="389"/>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389">
        <f>'High Risk Non-Compliant'!C49</f>
        <v>0</v>
      </c>
      <c r="C94" s="389"/>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389">
        <f>'High Risk Non-Compliant'!C50</f>
        <v>0</v>
      </c>
      <c r="C95" s="389"/>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389">
        <f>'High Risk Non-Compliant'!C51</f>
        <v>0</v>
      </c>
      <c r="C96" s="389"/>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389">
        <f>'High Risk Non-Compliant'!C52</f>
        <v>0</v>
      </c>
      <c r="C97" s="389"/>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389">
        <f>'High Risk Non-Compliant'!C53</f>
        <v>0</v>
      </c>
      <c r="C98" s="389"/>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389">
        <f>'High Risk Non-Compliant'!C54</f>
        <v>0</v>
      </c>
      <c r="C99" s="389"/>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389">
        <f>'High Risk Non-Compliant'!C55</f>
        <v>0</v>
      </c>
      <c r="C100" s="389"/>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389">
        <f>'High Risk Non-Compliant'!C56</f>
        <v>0</v>
      </c>
      <c r="C101" s="389"/>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389">
        <f>'High Risk Non-Compliant'!C57</f>
        <v>0</v>
      </c>
      <c r="C102" s="389"/>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389">
        <f>'High Risk Non-Compliant'!C58</f>
        <v>0</v>
      </c>
      <c r="C103" s="389"/>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389">
        <f>'High Risk Non-Compliant'!C59</f>
        <v>0</v>
      </c>
      <c r="C104" s="389"/>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389">
        <f>'High Risk Non-Compliant'!C60</f>
        <v>0</v>
      </c>
      <c r="C105" s="389"/>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389">
        <f>'High Risk Non-Compliant'!C61</f>
        <v>0</v>
      </c>
      <c r="C106" s="389"/>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389">
        <f>'High Risk Non-Compliant'!C62</f>
        <v>0</v>
      </c>
      <c r="C107" s="389"/>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389">
        <f>'High Risk Non-Compliant'!C63</f>
        <v>0</v>
      </c>
      <c r="C108" s="389"/>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389">
        <f>'High Risk Non-Compliant'!C64</f>
        <v>0</v>
      </c>
      <c r="C109" s="389"/>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389">
        <f>'High Risk Non-Compliant'!C65</f>
        <v>0</v>
      </c>
      <c r="C110" s="389"/>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389">
        <f>'High Risk Non-Compliant'!C66</f>
        <v>0</v>
      </c>
      <c r="C111" s="389"/>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389">
        <f>'High Risk Non-Compliant'!C67</f>
        <v>0</v>
      </c>
      <c r="C112" s="389"/>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389">
        <f>'High Risk Non-Compliant'!C68</f>
        <v>0</v>
      </c>
      <c r="C113" s="389"/>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389">
        <f>'High Risk Non-Compliant'!C69</f>
        <v>0</v>
      </c>
      <c r="C114" s="389"/>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389">
        <f>'High Risk Non-Compliant'!C70</f>
        <v>0</v>
      </c>
      <c r="C115" s="389"/>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389">
        <f>'High Risk Non-Compliant'!C71</f>
        <v>0</v>
      </c>
      <c r="C116" s="389"/>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389">
        <f>'High Risk Non-Compliant'!C72</f>
        <v>0</v>
      </c>
      <c r="C117" s="389"/>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389">
        <f>'High Risk Non-Compliant'!C73</f>
        <v>0</v>
      </c>
      <c r="C118" s="389"/>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389">
        <f>'High Risk Non-Compliant'!C74</f>
        <v>0</v>
      </c>
      <c r="C119" s="389"/>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389">
        <f>'High Risk Non-Compliant'!C75</f>
        <v>0</v>
      </c>
      <c r="C120" s="389"/>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389">
        <f>'High Risk Non-Compliant'!C76</f>
        <v>0</v>
      </c>
      <c r="C121" s="389"/>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389">
        <f>'High Risk Non-Compliant'!C77</f>
        <v>0</v>
      </c>
      <c r="C122" s="389"/>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389">
        <f>'High Risk Non-Compliant'!C78</f>
        <v>0</v>
      </c>
      <c r="C123" s="389"/>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389">
        <f>'High Risk Non-Compliant'!C79</f>
        <v>0</v>
      </c>
      <c r="C124" s="389"/>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389">
        <f>'High Risk Non-Compliant'!C80</f>
        <v>0</v>
      </c>
      <c r="C125" s="389"/>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389">
        <f>'High Risk Non-Compliant'!C81</f>
        <v>0</v>
      </c>
      <c r="C126" s="389"/>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389">
        <f>'High Risk Non-Compliant'!C82</f>
        <v>0</v>
      </c>
      <c r="C127" s="389"/>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389">
        <f>'High Risk Non-Compliant'!C83</f>
        <v>0</v>
      </c>
      <c r="C128" s="389"/>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389">
        <f>'High Risk Non-Compliant'!C84</f>
        <v>0</v>
      </c>
      <c r="C129" s="389"/>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389">
        <f>'High Risk Non-Compliant'!C85</f>
        <v>0</v>
      </c>
      <c r="C130" s="389"/>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389">
        <f>'High Risk Non-Compliant'!C86</f>
        <v>0</v>
      </c>
      <c r="C131" s="389"/>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389">
        <f>'High Risk Non-Compliant'!C87</f>
        <v>0</v>
      </c>
      <c r="C132" s="389"/>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389">
        <f>'High Risk Non-Compliant'!C88</f>
        <v>0</v>
      </c>
      <c r="C133" s="389"/>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389">
        <f>'High Risk Non-Compliant'!C89</f>
        <v>0</v>
      </c>
      <c r="C134" s="389"/>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389">
        <f>'High Risk Non-Compliant'!C90</f>
        <v>0</v>
      </c>
      <c r="C135" s="389"/>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389">
        <f>'High Risk Non-Compliant'!C91</f>
        <v>0</v>
      </c>
      <c r="C136" s="389"/>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389">
        <f>'High Risk Non-Compliant'!C92</f>
        <v>0</v>
      </c>
      <c r="C137" s="389"/>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389">
        <f>'High Risk Non-Compliant'!C93</f>
        <v>0</v>
      </c>
      <c r="C138" s="389"/>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389">
        <f>'High Risk Non-Compliant'!C94</f>
        <v>0</v>
      </c>
      <c r="C139" s="389"/>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389">
        <f>'High Risk Non-Compliant'!C95</f>
        <v>0</v>
      </c>
      <c r="C140" s="389"/>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389">
        <f>'High Risk Non-Compliant'!C96</f>
        <v>0</v>
      </c>
      <c r="C141" s="389"/>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389">
        <f>'High Risk Non-Compliant'!C97</f>
        <v>0</v>
      </c>
      <c r="C142" s="389"/>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389">
        <f>'High Risk Non-Compliant'!C98</f>
        <v>0</v>
      </c>
      <c r="C143" s="389"/>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389">
        <f>'High Risk Non-Compliant'!C99</f>
        <v>0</v>
      </c>
      <c r="C144" s="389"/>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389">
        <f>'High Risk Non-Compliant'!C100</f>
        <v>0</v>
      </c>
      <c r="C145" s="389"/>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389">
        <f>'High Risk Non-Compliant'!C101</f>
        <v>0</v>
      </c>
      <c r="C146" s="389"/>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389">
        <f>'High Risk Non-Compliant'!C102</f>
        <v>0</v>
      </c>
      <c r="C147" s="389"/>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389">
        <f>'High Risk Non-Compliant'!C103</f>
        <v>0</v>
      </c>
      <c r="C148" s="389"/>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389">
        <f>'High Risk Non-Compliant'!C104</f>
        <v>0</v>
      </c>
      <c r="C149" s="389"/>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389">
        <f>'High Risk Non-Compliant'!C105</f>
        <v>0</v>
      </c>
      <c r="C150" s="389"/>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389">
        <f>'High Risk Non-Compliant'!C106</f>
        <v>0</v>
      </c>
      <c r="C151" s="389"/>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389">
        <f>'High Risk Non-Compliant'!C107</f>
        <v>0</v>
      </c>
      <c r="C152" s="389"/>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389">
        <f>'High Risk Non-Compliant'!C108</f>
        <v>0</v>
      </c>
      <c r="C153" s="389"/>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389">
        <f>'High Risk Non-Compliant'!C109</f>
        <v>0</v>
      </c>
      <c r="C154" s="389"/>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389">
        <f>'High Risk Non-Compliant'!C110</f>
        <v>0</v>
      </c>
      <c r="C155" s="389"/>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389">
        <f>'High Risk Non-Compliant'!C111</f>
        <v>0</v>
      </c>
      <c r="C156" s="389"/>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389">
        <f>'High Risk Non-Compliant'!C112</f>
        <v>0</v>
      </c>
      <c r="C157" s="389"/>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389">
        <f>'High Risk Non-Compliant'!C113</f>
        <v>0</v>
      </c>
      <c r="C158" s="389"/>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389">
        <f>'High Risk Non-Compliant'!C114</f>
        <v>0</v>
      </c>
      <c r="C159" s="389"/>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389">
        <f>'High Risk Non-Compliant'!C115</f>
        <v>0</v>
      </c>
      <c r="C160" s="389"/>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389">
        <f>'High Risk Non-Compliant'!C116</f>
        <v>0</v>
      </c>
      <c r="C161" s="389"/>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389">
        <f>'High Risk Non-Compliant'!C117</f>
        <v>0</v>
      </c>
      <c r="C162" s="389"/>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389">
        <f>'High Risk Non-Compliant'!C118</f>
        <v>0</v>
      </c>
      <c r="C163" s="389"/>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389">
        <f>'High Risk Non-Compliant'!C119</f>
        <v>0</v>
      </c>
      <c r="C164" s="389"/>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389">
        <f>'High Risk Non-Compliant'!C120</f>
        <v>0</v>
      </c>
      <c r="C165" s="389"/>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389">
        <f>'High Risk Non-Compliant'!C121</f>
        <v>0</v>
      </c>
      <c r="C166" s="389"/>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389">
        <f>'High Risk Non-Compliant'!C122</f>
        <v>0</v>
      </c>
      <c r="C167" s="389"/>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389">
        <f>'High Risk Non-Compliant'!C123</f>
        <v>0</v>
      </c>
      <c r="C168" s="389"/>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389">
        <f>'High Risk Non-Compliant'!C124</f>
        <v>0</v>
      </c>
      <c r="C169" s="389"/>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389">
        <f>'High Risk Non-Compliant'!C125</f>
        <v>0</v>
      </c>
      <c r="C170" s="389"/>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389">
        <f>'High Risk Non-Compliant'!C126</f>
        <v>0</v>
      </c>
      <c r="C171" s="389"/>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389">
        <f>'High Risk Non-Compliant'!C127</f>
        <v>0</v>
      </c>
      <c r="C172" s="389"/>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389">
        <f>'High Risk Non-Compliant'!C128</f>
        <v>0</v>
      </c>
      <c r="C173" s="389"/>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389">
        <f>'High Risk Non-Compliant'!C129</f>
        <v>0</v>
      </c>
      <c r="C174" s="389"/>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389">
        <f>'High Risk Non-Compliant'!C130</f>
        <v>0</v>
      </c>
      <c r="C175" s="389"/>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389">
        <f>'High Risk Non-Compliant'!C131</f>
        <v>0</v>
      </c>
      <c r="C176" s="389"/>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389">
        <f>'High Risk Non-Compliant'!C132</f>
        <v>0</v>
      </c>
      <c r="C177" s="389"/>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389">
        <f>'High Risk Non-Compliant'!C133</f>
        <v>0</v>
      </c>
      <c r="C178" s="389"/>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389">
        <f>'High Risk Non-Compliant'!C134</f>
        <v>0</v>
      </c>
      <c r="C179" s="389"/>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389">
        <f>'High Risk Non-Compliant'!C135</f>
        <v>0</v>
      </c>
      <c r="C180" s="389"/>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389">
        <f>'High Risk Non-Compliant'!C136</f>
        <v>0</v>
      </c>
      <c r="C181" s="389"/>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389">
        <f>'High Risk Non-Compliant'!C137</f>
        <v>0</v>
      </c>
      <c r="C182" s="389"/>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389">
        <f>'High Risk Non-Compliant'!C138</f>
        <v>0</v>
      </c>
      <c r="C183" s="389"/>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389">
        <f>'High Risk Non-Compliant'!C139</f>
        <v>0</v>
      </c>
      <c r="C184" s="389"/>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389">
        <f>'High Risk Non-Compliant'!C140</f>
        <v>0</v>
      </c>
      <c r="C185" s="389"/>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389">
        <f>'High Risk Non-Compliant'!C141</f>
        <v>0</v>
      </c>
      <c r="C186" s="389"/>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389">
        <f>'High Risk Non-Compliant'!C142</f>
        <v>0</v>
      </c>
      <c r="C187" s="389"/>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389">
        <f>'High Risk Non-Compliant'!C143</f>
        <v>0</v>
      </c>
      <c r="C188" s="389"/>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389">
        <f>'High Risk Non-Compliant'!C144</f>
        <v>0</v>
      </c>
      <c r="C189" s="389"/>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389">
        <f>'High Risk Non-Compliant'!C145</f>
        <v>0</v>
      </c>
      <c r="C190" s="389"/>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389">
        <f>'High Risk Non-Compliant'!C146</f>
        <v>0</v>
      </c>
      <c r="C191" s="389"/>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389">
        <f>'High Risk Non-Compliant'!C147</f>
        <v>0</v>
      </c>
      <c r="C192" s="389"/>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389">
        <f>'High Risk Non-Compliant'!C148</f>
        <v>0</v>
      </c>
      <c r="C193" s="389"/>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389">
        <f>'High Risk Non-Compliant'!C149</f>
        <v>0</v>
      </c>
      <c r="C194" s="389"/>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389">
        <f>'High Risk Non-Compliant'!C150</f>
        <v>0</v>
      </c>
      <c r="C195" s="389"/>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389">
        <f>'High Risk Non-Compliant'!C151</f>
        <v>0</v>
      </c>
      <c r="C196" s="389"/>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389">
        <f>'High Risk Non-Compliant'!C152</f>
        <v>0</v>
      </c>
      <c r="C197" s="389"/>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389">
        <f>'High Risk Non-Compliant'!C153</f>
        <v>0</v>
      </c>
      <c r="C198" s="389"/>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389">
        <f>'High Risk Non-Compliant'!C154</f>
        <v>0</v>
      </c>
      <c r="C199" s="389"/>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389">
        <f>'High Risk Non-Compliant'!C155</f>
        <v>0</v>
      </c>
      <c r="C200" s="389"/>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389">
        <f>'High Risk Non-Compliant'!C156</f>
        <v>0</v>
      </c>
      <c r="C201" s="389"/>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389">
        <f>'High Risk Non-Compliant'!C157</f>
        <v>0</v>
      </c>
      <c r="C202" s="389"/>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389">
        <f>'High Risk Non-Compliant'!C158</f>
        <v>0</v>
      </c>
      <c r="C203" s="389"/>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389">
        <f>'High Risk Non-Compliant'!C159</f>
        <v>0</v>
      </c>
      <c r="C204" s="389"/>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389">
        <f>'High Risk Non-Compliant'!C160</f>
        <v>0</v>
      </c>
      <c r="C205" s="389"/>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389">
        <f>'High Risk Non-Compliant'!C161</f>
        <v>0</v>
      </c>
      <c r="C206" s="389"/>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389">
        <f>'High Risk Non-Compliant'!C162</f>
        <v>0</v>
      </c>
      <c r="C207" s="389"/>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389">
        <f>'High Risk Non-Compliant'!C163</f>
        <v>0</v>
      </c>
      <c r="C208" s="389"/>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389">
        <f>'High Risk Non-Compliant'!C164</f>
        <v>0</v>
      </c>
      <c r="C209" s="389"/>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389">
        <f>'High Risk Non-Compliant'!C165</f>
        <v>0</v>
      </c>
      <c r="C210" s="389"/>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389">
        <f>'High Risk Non-Compliant'!C166</f>
        <v>0</v>
      </c>
      <c r="C211" s="389"/>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389">
        <f>'High Risk Non-Compliant'!C167</f>
        <v>0</v>
      </c>
      <c r="C212" s="389"/>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389">
        <f>'High Risk Non-Compliant'!C168</f>
        <v>0</v>
      </c>
      <c r="C213" s="389"/>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389">
        <f>'High Risk Non-Compliant'!C169</f>
        <v>0</v>
      </c>
      <c r="C214" s="389"/>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389">
        <f>'High Risk Non-Compliant'!C170</f>
        <v>0</v>
      </c>
      <c r="C215" s="389"/>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389">
        <f>'High Risk Non-Compliant'!C171</f>
        <v>0</v>
      </c>
      <c r="C216" s="389"/>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389">
        <f>'High Risk Non-Compliant'!C172</f>
        <v>0</v>
      </c>
      <c r="C217" s="389"/>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391">
        <f>'High Risk Non-Compliant'!C173</f>
        <v>0</v>
      </c>
      <c r="C218" s="391"/>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391">
        <f>'High Risk Non-Compliant'!C174</f>
        <v>0</v>
      </c>
      <c r="C219" s="391"/>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391">
        <f>'High Risk Non-Compliant'!C175</f>
        <v>0</v>
      </c>
      <c r="C220" s="391"/>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391">
        <f>'High Risk Non-Compliant'!C176</f>
        <v>0</v>
      </c>
      <c r="C221" s="391"/>
      <c r="D221" s="67" t="e">
        <f>VLOOKUP(A221,'High Risk Non-Compliant'!B:K,$E$49,FALSE)</f>
        <v>#REF!</v>
      </c>
      <c r="E221" s="67" t="e">
        <f>VLOOKUP(D221,'Crosswalk Detail'!A:B,2,FALSE)</f>
        <v>#REF!</v>
      </c>
    </row>
    <row r="222" spans="1:5" ht="144" customHeight="1" x14ac:dyDescent="0.2">
      <c r="A222" s="69">
        <f>'High Risk Non-Compliant'!B177</f>
        <v>0</v>
      </c>
      <c r="B222" s="391">
        <f>'High Risk Non-Compliant'!C177</f>
        <v>0</v>
      </c>
      <c r="C222" s="391"/>
      <c r="D222" s="67" t="e">
        <f>VLOOKUP(A222,'High Risk Non-Compliant'!B:K,$E$49,FALSE)</f>
        <v>#REF!</v>
      </c>
      <c r="E222" s="67" t="e">
        <f>VLOOKUP(D222,'Crosswalk Detail'!A:B,2,FALSE)</f>
        <v>#REF!</v>
      </c>
    </row>
    <row r="223" spans="1:5" ht="144" customHeight="1" x14ac:dyDescent="0.2">
      <c r="A223" s="69">
        <f>'High Risk Non-Compliant'!B178</f>
        <v>0</v>
      </c>
      <c r="B223" s="391">
        <f>'High Risk Non-Compliant'!C178</f>
        <v>0</v>
      </c>
      <c r="C223" s="391"/>
      <c r="D223" s="67" t="e">
        <f>VLOOKUP(A223,'High Risk Non-Compliant'!B:K,$E$49,FALSE)</f>
        <v>#REF!</v>
      </c>
      <c r="E223" s="67" t="e">
        <f>VLOOKUP(D223,'Crosswalk Detail'!A:B,2,FALSE)</f>
        <v>#REF!</v>
      </c>
    </row>
    <row r="224" spans="1:5" ht="144" customHeight="1" x14ac:dyDescent="0.2">
      <c r="A224" s="69">
        <f>'High Risk Non-Compliant'!B179</f>
        <v>0</v>
      </c>
      <c r="B224" s="391">
        <f>'High Risk Non-Compliant'!C179</f>
        <v>0</v>
      </c>
      <c r="C224" s="391"/>
      <c r="D224" s="67" t="e">
        <f>VLOOKUP(A224,'High Risk Non-Compliant'!B:K,$E$49,FALSE)</f>
        <v>#REF!</v>
      </c>
      <c r="E224" s="67" t="e">
        <f>VLOOKUP(D224,'Crosswalk Detail'!A:B,2,FALSE)</f>
        <v>#REF!</v>
      </c>
    </row>
    <row r="225" spans="1:5" ht="144" customHeight="1" x14ac:dyDescent="0.2">
      <c r="A225" s="69">
        <f>'High Risk Non-Compliant'!B180</f>
        <v>0</v>
      </c>
      <c r="B225" s="391">
        <f>'High Risk Non-Compliant'!C180</f>
        <v>0</v>
      </c>
      <c r="C225" s="391"/>
      <c r="D225" s="67" t="e">
        <f>VLOOKUP(A225,'High Risk Non-Compliant'!B:K,$E$49,FALSE)</f>
        <v>#REF!</v>
      </c>
      <c r="E225" s="67" t="e">
        <f>VLOOKUP(D225,'Crosswalk Detail'!A:B,2,FALSE)</f>
        <v>#REF!</v>
      </c>
    </row>
    <row r="226" spans="1:5" ht="144" customHeight="1" x14ac:dyDescent="0.2">
      <c r="A226" s="69">
        <f>'High Risk Non-Compliant'!B181</f>
        <v>0</v>
      </c>
      <c r="B226" s="391">
        <f>'High Risk Non-Compliant'!C181</f>
        <v>0</v>
      </c>
      <c r="C226" s="391"/>
      <c r="D226" s="67" t="e">
        <f>VLOOKUP(A226,'High Risk Non-Compliant'!B:K,$E$49,FALSE)</f>
        <v>#REF!</v>
      </c>
      <c r="E226" s="67" t="e">
        <f>VLOOKUP(D226,'Crosswalk Detail'!A:B,2,FALSE)</f>
        <v>#REF!</v>
      </c>
    </row>
    <row r="227" spans="1:5" x14ac:dyDescent="0.2">
      <c r="A227" s="70">
        <f>'High Risk Non-Compliant'!B182</f>
        <v>0</v>
      </c>
      <c r="B227" s="392">
        <f>'High Risk Non-Compliant'!C182</f>
        <v>0</v>
      </c>
      <c r="C227" s="392"/>
      <c r="D227" s="67"/>
      <c r="E227" s="67"/>
    </row>
    <row r="228" spans="1:5" ht="29.25" customHeight="1" x14ac:dyDescent="0.2">
      <c r="A228" s="70">
        <f>'High Risk Non-Compliant'!B183</f>
        <v>0</v>
      </c>
      <c r="B228" s="392">
        <f>'High Risk Non-Compliant'!C183</f>
        <v>0</v>
      </c>
      <c r="C228" s="392"/>
      <c r="D228" s="67"/>
      <c r="E228" s="67"/>
    </row>
    <row r="229" spans="1:5" ht="29.25" customHeight="1" x14ac:dyDescent="0.2">
      <c r="A229" s="70">
        <f>'High Risk Non-Compliant'!B184</f>
        <v>0</v>
      </c>
      <c r="B229" s="392">
        <f>'High Risk Non-Compliant'!C184</f>
        <v>0</v>
      </c>
      <c r="C229" s="392"/>
      <c r="D229" s="67"/>
      <c r="E229" s="67"/>
    </row>
    <row r="230" spans="1:5" x14ac:dyDescent="0.2">
      <c r="A230" s="70">
        <f>'High Risk Non-Compliant'!B185</f>
        <v>0</v>
      </c>
      <c r="B230" s="392">
        <f>'High Risk Non-Compliant'!C185</f>
        <v>0</v>
      </c>
      <c r="C230" s="392"/>
      <c r="D230" s="67"/>
      <c r="E230" s="67"/>
    </row>
    <row r="231" spans="1:5" ht="29.25" customHeight="1" x14ac:dyDescent="0.2">
      <c r="A231" s="70">
        <f>'High Risk Non-Compliant'!B186</f>
        <v>0</v>
      </c>
      <c r="B231" s="392">
        <f>'High Risk Non-Compliant'!C186</f>
        <v>0</v>
      </c>
      <c r="C231" s="392"/>
      <c r="D231" s="67"/>
      <c r="E231" s="67"/>
    </row>
    <row r="232" spans="1:5" ht="29.25" customHeight="1" x14ac:dyDescent="0.2">
      <c r="A232" s="70">
        <f>'High Risk Non-Compliant'!B187</f>
        <v>0</v>
      </c>
      <c r="B232" s="392">
        <f>'High Risk Non-Compliant'!C187</f>
        <v>0</v>
      </c>
      <c r="C232" s="392"/>
      <c r="D232" s="67"/>
      <c r="E232" s="67"/>
    </row>
    <row r="233" spans="1:5" ht="44.1" customHeight="1" x14ac:dyDescent="0.2">
      <c r="A233" s="70">
        <f>'High Risk Non-Compliant'!B188</f>
        <v>0</v>
      </c>
      <c r="B233" s="392">
        <f>'High Risk Non-Compliant'!C188</f>
        <v>0</v>
      </c>
      <c r="C233" s="392"/>
      <c r="D233" s="67"/>
      <c r="E233" s="67"/>
    </row>
    <row r="234" spans="1:5" x14ac:dyDescent="0.2">
      <c r="A234" s="70">
        <f>'High Risk Non-Compliant'!B189</f>
        <v>0</v>
      </c>
      <c r="B234" s="392">
        <f>'High Risk Non-Compliant'!C189</f>
        <v>0</v>
      </c>
      <c r="C234" s="392"/>
      <c r="D234" s="67"/>
      <c r="E234" s="67"/>
    </row>
    <row r="235" spans="1:5" x14ac:dyDescent="0.2">
      <c r="A235" s="70">
        <f>'High Risk Non-Compliant'!B190</f>
        <v>0</v>
      </c>
      <c r="B235" s="392">
        <f>'High Risk Non-Compliant'!C190</f>
        <v>0</v>
      </c>
      <c r="C235" s="392"/>
      <c r="D235" s="67"/>
      <c r="E235" s="67"/>
    </row>
    <row r="236" spans="1:5" x14ac:dyDescent="0.2">
      <c r="A236" s="70">
        <f>'High Risk Non-Compliant'!B191</f>
        <v>0</v>
      </c>
      <c r="B236" s="392">
        <f>'High Risk Non-Compliant'!C191</f>
        <v>0</v>
      </c>
      <c r="C236" s="392"/>
      <c r="D236" s="67"/>
      <c r="E236" s="67"/>
    </row>
    <row r="237" spans="1:5" x14ac:dyDescent="0.2">
      <c r="A237" s="70">
        <f>'High Risk Non-Compliant'!B192</f>
        <v>0</v>
      </c>
      <c r="B237" s="392">
        <f>'High Risk Non-Compliant'!C192</f>
        <v>0</v>
      </c>
      <c r="C237" s="392"/>
      <c r="D237" s="67"/>
      <c r="E237" s="67"/>
    </row>
    <row r="238" spans="1:5" x14ac:dyDescent="0.2">
      <c r="A238" s="70">
        <f>'High Risk Non-Compliant'!B193</f>
        <v>0</v>
      </c>
      <c r="B238" s="392">
        <f>'High Risk Non-Compliant'!C193</f>
        <v>0</v>
      </c>
      <c r="C238" s="392"/>
      <c r="D238" s="67"/>
      <c r="E238" s="67"/>
    </row>
    <row r="239" spans="1:5" x14ac:dyDescent="0.2">
      <c r="A239" s="70">
        <f>'High Risk Non-Compliant'!B194</f>
        <v>0</v>
      </c>
      <c r="B239" s="392">
        <f>'High Risk Non-Compliant'!C194</f>
        <v>0</v>
      </c>
      <c r="C239" s="392"/>
      <c r="D239" s="67"/>
      <c r="E239" s="67"/>
    </row>
    <row r="240" spans="1:5" x14ac:dyDescent="0.2">
      <c r="A240" s="70">
        <f>'High Risk Non-Compliant'!B195</f>
        <v>0</v>
      </c>
      <c r="B240" s="392">
        <f>'High Risk Non-Compliant'!C195</f>
        <v>0</v>
      </c>
      <c r="C240" s="392"/>
      <c r="D240" s="67"/>
      <c r="E240" s="67"/>
    </row>
    <row r="241" spans="1:5" x14ac:dyDescent="0.2">
      <c r="A241" s="70">
        <f>'High Risk Non-Compliant'!B196</f>
        <v>0</v>
      </c>
      <c r="B241" s="392">
        <f>'High Risk Non-Compliant'!C196</f>
        <v>0</v>
      </c>
      <c r="C241" s="392"/>
      <c r="D241" s="67"/>
      <c r="E241" s="67"/>
    </row>
    <row r="242" spans="1:5" x14ac:dyDescent="0.2">
      <c r="A242" s="70">
        <f>'High Risk Non-Compliant'!B197</f>
        <v>0</v>
      </c>
      <c r="B242" s="392">
        <f>'High Risk Non-Compliant'!C197</f>
        <v>0</v>
      </c>
      <c r="C242" s="392"/>
      <c r="D242" s="67"/>
      <c r="E242" s="67"/>
    </row>
    <row r="243" spans="1:5" x14ac:dyDescent="0.2">
      <c r="A243" s="70">
        <f>'High Risk Non-Compliant'!B198</f>
        <v>0</v>
      </c>
      <c r="B243" s="392">
        <f>'High Risk Non-Compliant'!C198</f>
        <v>0</v>
      </c>
      <c r="C243" s="392"/>
      <c r="D243" s="67"/>
      <c r="E243" s="67"/>
    </row>
    <row r="244" spans="1:5" ht="29.25" customHeight="1" x14ac:dyDescent="0.2">
      <c r="A244" s="70">
        <f>'High Risk Non-Compliant'!B199</f>
        <v>0</v>
      </c>
      <c r="B244" s="392">
        <f>'High Risk Non-Compliant'!C199</f>
        <v>0</v>
      </c>
      <c r="C244" s="392"/>
      <c r="D244" s="67"/>
      <c r="E244" s="67"/>
    </row>
    <row r="245" spans="1:5" ht="29.25" customHeight="1" x14ac:dyDescent="0.2">
      <c r="A245" s="70">
        <f>'High Risk Non-Compliant'!B200</f>
        <v>0</v>
      </c>
      <c r="B245" s="392">
        <f>'High Risk Non-Compliant'!C200</f>
        <v>0</v>
      </c>
      <c r="C245" s="392"/>
      <c r="D245" s="67"/>
      <c r="E245" s="67"/>
    </row>
    <row r="246" spans="1:5" ht="58.5" customHeight="1" x14ac:dyDescent="0.2">
      <c r="A246" s="70">
        <f>'High Risk Non-Compliant'!B201</f>
        <v>0</v>
      </c>
      <c r="B246" s="392">
        <f>'High Risk Non-Compliant'!C201</f>
        <v>0</v>
      </c>
      <c r="C246" s="392"/>
      <c r="D246" s="67"/>
      <c r="E246" s="67"/>
    </row>
    <row r="247" spans="1:5" ht="44.1" customHeight="1" x14ac:dyDescent="0.2">
      <c r="A247" s="70">
        <f>'High Risk Non-Compliant'!B202</f>
        <v>0</v>
      </c>
      <c r="B247" s="392">
        <f>'High Risk Non-Compliant'!C202</f>
        <v>0</v>
      </c>
      <c r="C247" s="392"/>
      <c r="D247" s="67"/>
      <c r="E247" s="67"/>
    </row>
    <row r="248" spans="1:5" ht="29.25" customHeight="1" x14ac:dyDescent="0.2">
      <c r="A248" s="70">
        <f>'High Risk Non-Compliant'!B203</f>
        <v>0</v>
      </c>
      <c r="B248" s="392">
        <f>'High Risk Non-Compliant'!C203</f>
        <v>0</v>
      </c>
      <c r="C248" s="392"/>
      <c r="D248" s="67"/>
      <c r="E248" s="67"/>
    </row>
    <row r="249" spans="1:5" ht="44.1" customHeight="1" x14ac:dyDescent="0.2">
      <c r="A249" s="70">
        <f>'High Risk Non-Compliant'!B204</f>
        <v>0</v>
      </c>
      <c r="B249" s="392">
        <f>'High Risk Non-Compliant'!C204</f>
        <v>0</v>
      </c>
      <c r="C249" s="392"/>
      <c r="D249" s="67"/>
      <c r="E249" s="67"/>
    </row>
    <row r="250" spans="1:5" ht="29.25" customHeight="1" x14ac:dyDescent="0.2">
      <c r="A250" s="70">
        <f>'High Risk Non-Compliant'!B205</f>
        <v>0</v>
      </c>
      <c r="B250" s="392">
        <f>'High Risk Non-Compliant'!C205</f>
        <v>0</v>
      </c>
      <c r="C250" s="392"/>
      <c r="D250" s="67"/>
      <c r="E250" s="67"/>
    </row>
    <row r="251" spans="1:5" ht="175.5" customHeight="1" x14ac:dyDescent="0.2">
      <c r="A251" s="70">
        <f>'High Risk Non-Compliant'!B206</f>
        <v>0</v>
      </c>
      <c r="B251" s="392">
        <f>'High Risk Non-Compliant'!C206</f>
        <v>0</v>
      </c>
      <c r="C251" s="392"/>
      <c r="D251" s="67"/>
      <c r="E251" s="67"/>
    </row>
    <row r="252" spans="1:5" ht="73.349999999999994" customHeight="1" x14ac:dyDescent="0.2">
      <c r="A252" s="70">
        <f>'High Risk Non-Compliant'!B207</f>
        <v>0</v>
      </c>
      <c r="B252" s="392">
        <f>'High Risk Non-Compliant'!C207</f>
        <v>0</v>
      </c>
      <c r="C252" s="392"/>
      <c r="D252" s="67"/>
      <c r="E252" s="67"/>
    </row>
    <row r="253" spans="1:5" ht="87.75" customHeight="1" x14ac:dyDescent="0.2">
      <c r="A253" s="70">
        <f>'High Risk Non-Compliant'!B208</f>
        <v>0</v>
      </c>
      <c r="B253" s="392">
        <f>'High Risk Non-Compliant'!C208</f>
        <v>0</v>
      </c>
      <c r="C253" s="392"/>
      <c r="D253" s="67"/>
      <c r="E253" s="67"/>
    </row>
    <row r="254" spans="1:5" x14ac:dyDescent="0.2">
      <c r="A254" s="70">
        <f>'High Risk Non-Compliant'!B209</f>
        <v>0</v>
      </c>
      <c r="B254" s="392">
        <f>'High Risk Non-Compliant'!C209</f>
        <v>0</v>
      </c>
      <c r="C254" s="392"/>
      <c r="D254" s="67"/>
      <c r="E254" s="67"/>
    </row>
    <row r="255" spans="1:5" ht="29.25" customHeight="1" x14ac:dyDescent="0.2">
      <c r="A255" s="70">
        <f>'High Risk Non-Compliant'!B210</f>
        <v>0</v>
      </c>
      <c r="B255" s="392">
        <f>'High Risk Non-Compliant'!C210</f>
        <v>0</v>
      </c>
      <c r="C255" s="392"/>
      <c r="D255" s="67"/>
      <c r="E255" s="67"/>
    </row>
    <row r="256" spans="1:5" x14ac:dyDescent="0.2">
      <c r="A256" s="70">
        <f>'High Risk Non-Compliant'!B211</f>
        <v>0</v>
      </c>
      <c r="B256" s="392">
        <f>'High Risk Non-Compliant'!C211</f>
        <v>0</v>
      </c>
      <c r="C256" s="392"/>
      <c r="D256" s="67"/>
      <c r="E256" s="67"/>
    </row>
    <row r="257" spans="1:5" x14ac:dyDescent="0.2">
      <c r="A257" s="70">
        <f>'High Risk Non-Compliant'!B212</f>
        <v>0</v>
      </c>
      <c r="B257" s="392">
        <f>'High Risk Non-Compliant'!C212</f>
        <v>0</v>
      </c>
      <c r="C257" s="392"/>
      <c r="D257" s="67"/>
      <c r="E257" s="67"/>
    </row>
    <row r="258" spans="1:5" x14ac:dyDescent="0.2">
      <c r="A258" s="70">
        <f>'High Risk Non-Compliant'!B213</f>
        <v>0</v>
      </c>
      <c r="B258" s="392">
        <f>'High Risk Non-Compliant'!C213</f>
        <v>0</v>
      </c>
      <c r="C258" s="392"/>
      <c r="D258" s="67"/>
      <c r="E258" s="67"/>
    </row>
    <row r="259" spans="1:5" x14ac:dyDescent="0.2">
      <c r="A259" s="70">
        <f>'High Risk Non-Compliant'!B214</f>
        <v>0</v>
      </c>
      <c r="B259" s="392">
        <f>'High Risk Non-Compliant'!C214</f>
        <v>0</v>
      </c>
      <c r="C259" s="392"/>
      <c r="D259" s="67"/>
      <c r="E259" s="67"/>
    </row>
    <row r="260" spans="1:5" x14ac:dyDescent="0.2">
      <c r="A260" s="70">
        <f>'High Risk Non-Compliant'!B215</f>
        <v>0</v>
      </c>
      <c r="B260" s="392">
        <f>'High Risk Non-Compliant'!C215</f>
        <v>0</v>
      </c>
      <c r="C260" s="392"/>
      <c r="D260" s="67"/>
      <c r="E260" s="67"/>
    </row>
    <row r="261" spans="1:5" x14ac:dyDescent="0.2">
      <c r="A261" s="70">
        <f>'High Risk Non-Compliant'!B216</f>
        <v>0</v>
      </c>
      <c r="B261" s="392">
        <f>'High Risk Non-Compliant'!C216</f>
        <v>0</v>
      </c>
      <c r="C261" s="392"/>
      <c r="D261" s="67"/>
      <c r="E261" s="67"/>
    </row>
    <row r="262" spans="1:5" x14ac:dyDescent="0.2">
      <c r="A262" s="70">
        <f>'High Risk Non-Compliant'!B217</f>
        <v>0</v>
      </c>
      <c r="B262" s="392">
        <f>'High Risk Non-Compliant'!C217</f>
        <v>0</v>
      </c>
      <c r="C262" s="392"/>
      <c r="D262" s="67"/>
      <c r="E262" s="67"/>
    </row>
    <row r="263" spans="1:5" x14ac:dyDescent="0.2">
      <c r="A263" s="70">
        <f>'High Risk Non-Compliant'!B218</f>
        <v>0</v>
      </c>
      <c r="B263" s="392">
        <f>'High Risk Non-Compliant'!C218</f>
        <v>0</v>
      </c>
      <c r="C263" s="392"/>
      <c r="D263" s="67"/>
      <c r="E263" s="67"/>
    </row>
    <row r="264" spans="1:5" x14ac:dyDescent="0.2">
      <c r="A264" s="70">
        <f>'High Risk Non-Compliant'!B219</f>
        <v>0</v>
      </c>
      <c r="B264" s="392">
        <f>'High Risk Non-Compliant'!C219</f>
        <v>0</v>
      </c>
      <c r="C264" s="392"/>
      <c r="D264" s="67"/>
      <c r="E264" s="67"/>
    </row>
    <row r="265" spans="1:5" x14ac:dyDescent="0.2">
      <c r="A265" s="70">
        <f>'High Risk Non-Compliant'!B220</f>
        <v>0</v>
      </c>
      <c r="B265" s="392">
        <f>'High Risk Non-Compliant'!C220</f>
        <v>0</v>
      </c>
      <c r="C265" s="392"/>
      <c r="D265" s="67"/>
      <c r="E265" s="67"/>
    </row>
    <row r="266" spans="1:5" ht="58.5" customHeight="1" x14ac:dyDescent="0.2">
      <c r="A266" s="70">
        <f>'High Risk Non-Compliant'!B221</f>
        <v>0</v>
      </c>
      <c r="B266" s="392">
        <f>'High Risk Non-Compliant'!C221</f>
        <v>0</v>
      </c>
      <c r="C266" s="392"/>
      <c r="D266" s="67"/>
      <c r="E266" s="67"/>
    </row>
    <row r="267" spans="1:5" ht="58.5" customHeight="1" x14ac:dyDescent="0.2">
      <c r="A267" s="70">
        <f>'High Risk Non-Compliant'!B222</f>
        <v>0</v>
      </c>
      <c r="B267" s="392">
        <f>'High Risk Non-Compliant'!C222</f>
        <v>0</v>
      </c>
      <c r="C267" s="392"/>
      <c r="D267" s="67"/>
      <c r="E267" s="67"/>
    </row>
    <row r="268" spans="1:5" ht="58.5" customHeight="1" x14ac:dyDescent="0.2">
      <c r="A268" s="70">
        <f>'High Risk Non-Compliant'!B223</f>
        <v>0</v>
      </c>
      <c r="B268" s="392">
        <f>'High Risk Non-Compliant'!C223</f>
        <v>0</v>
      </c>
      <c r="C268" s="392"/>
      <c r="D268" s="67"/>
      <c r="E268" s="67"/>
    </row>
    <row r="269" spans="1:5" ht="58.5" customHeight="1" x14ac:dyDescent="0.2">
      <c r="A269" s="70">
        <f>'High Risk Non-Compliant'!B224</f>
        <v>0</v>
      </c>
      <c r="B269" s="392">
        <f>'High Risk Non-Compliant'!C224</f>
        <v>0</v>
      </c>
      <c r="C269" s="392"/>
      <c r="D269" s="67"/>
      <c r="E269" s="67"/>
    </row>
    <row r="270" spans="1:5" ht="58.5" customHeight="1" x14ac:dyDescent="0.2">
      <c r="A270" s="70">
        <f>'High Risk Non-Compliant'!B225</f>
        <v>0</v>
      </c>
      <c r="B270" s="392">
        <f>'High Risk Non-Compliant'!C225</f>
        <v>0</v>
      </c>
      <c r="C270" s="392"/>
      <c r="D270" s="67"/>
      <c r="E270" s="67"/>
    </row>
    <row r="271" spans="1:5" ht="58.5" customHeight="1" x14ac:dyDescent="0.2">
      <c r="A271" s="70">
        <f>'High Risk Non-Compliant'!B226</f>
        <v>0</v>
      </c>
      <c r="B271" s="392">
        <f>'High Risk Non-Compliant'!C226</f>
        <v>0</v>
      </c>
      <c r="C271" s="392"/>
      <c r="D271" s="67"/>
      <c r="E271" s="67"/>
    </row>
    <row r="272" spans="1:5" ht="58.5" customHeight="1" x14ac:dyDescent="0.2">
      <c r="A272" s="70">
        <f>'High Risk Non-Compliant'!B227</f>
        <v>0</v>
      </c>
      <c r="B272" s="392">
        <f>'High Risk Non-Compliant'!C227</f>
        <v>0</v>
      </c>
      <c r="C272" s="392"/>
      <c r="D272" s="67"/>
      <c r="E272" s="67"/>
    </row>
    <row r="273" spans="1:5" x14ac:dyDescent="0.2">
      <c r="A273" s="70">
        <f>'High Risk Non-Compliant'!B228</f>
        <v>0</v>
      </c>
      <c r="B273" s="392">
        <f>'High Risk Non-Compliant'!C228</f>
        <v>0</v>
      </c>
      <c r="C273" s="392"/>
      <c r="D273" s="67"/>
      <c r="E273" s="67"/>
    </row>
    <row r="274" spans="1:5" x14ac:dyDescent="0.2">
      <c r="A274" s="70">
        <f>'High Risk Non-Compliant'!B229</f>
        <v>0</v>
      </c>
      <c r="B274" s="392">
        <f>'High Risk Non-Compliant'!C229</f>
        <v>0</v>
      </c>
      <c r="C274" s="392"/>
      <c r="D274" s="67"/>
      <c r="E274" s="67"/>
    </row>
    <row r="275" spans="1:5" x14ac:dyDescent="0.2">
      <c r="A275" s="70">
        <f>'High Risk Non-Compliant'!B230</f>
        <v>0</v>
      </c>
      <c r="B275" s="392">
        <f>'High Risk Non-Compliant'!C230</f>
        <v>0</v>
      </c>
      <c r="C275" s="392"/>
      <c r="D275" s="67"/>
      <c r="E275" s="67"/>
    </row>
    <row r="276" spans="1:5" ht="44.1" customHeight="1" x14ac:dyDescent="0.2">
      <c r="A276" s="70">
        <f>'High Risk Non-Compliant'!B231</f>
        <v>0</v>
      </c>
      <c r="B276" s="392">
        <f>'High Risk Non-Compliant'!C231</f>
        <v>0</v>
      </c>
      <c r="C276" s="392"/>
      <c r="D276" s="67"/>
      <c r="E276" s="67"/>
    </row>
    <row r="277" spans="1:5" ht="44.1" customHeight="1" x14ac:dyDescent="0.2">
      <c r="A277" s="70">
        <f>'High Risk Non-Compliant'!B232</f>
        <v>0</v>
      </c>
      <c r="B277" s="392">
        <f>'High Risk Non-Compliant'!C232</f>
        <v>0</v>
      </c>
      <c r="C277" s="392"/>
      <c r="D277" s="67"/>
      <c r="E277" s="67"/>
    </row>
    <row r="278" spans="1:5" ht="44.1" customHeight="1" x14ac:dyDescent="0.2">
      <c r="A278" s="70">
        <f>'High Risk Non-Compliant'!B233</f>
        <v>0</v>
      </c>
      <c r="B278" s="392">
        <f>'High Risk Non-Compliant'!C233</f>
        <v>0</v>
      </c>
      <c r="C278" s="392"/>
      <c r="D278" s="67"/>
      <c r="E278" s="67"/>
    </row>
    <row r="279" spans="1:5" ht="44.1" customHeight="1" x14ac:dyDescent="0.2">
      <c r="A279" s="70">
        <f>'High Risk Non-Compliant'!B234</f>
        <v>0</v>
      </c>
      <c r="B279" s="392">
        <f>'High Risk Non-Compliant'!C234</f>
        <v>0</v>
      </c>
      <c r="C279" s="392"/>
      <c r="D279" s="67"/>
      <c r="E279" s="67"/>
    </row>
    <row r="280" spans="1:5" ht="44.1" customHeight="1" x14ac:dyDescent="0.2">
      <c r="A280" s="70">
        <f>'High Risk Non-Compliant'!B235</f>
        <v>0</v>
      </c>
      <c r="B280" s="392">
        <f>'High Risk Non-Compliant'!C235</f>
        <v>0</v>
      </c>
      <c r="C280" s="392"/>
      <c r="D280" s="67"/>
      <c r="E280" s="67"/>
    </row>
    <row r="281" spans="1:5" ht="44.1" customHeight="1" x14ac:dyDescent="0.2">
      <c r="A281" s="70">
        <f>'High Risk Non-Compliant'!B236</f>
        <v>0</v>
      </c>
      <c r="B281" s="392">
        <f>'High Risk Non-Compliant'!C236</f>
        <v>0</v>
      </c>
      <c r="C281" s="392"/>
      <c r="D281" s="67"/>
      <c r="E281" s="67"/>
    </row>
    <row r="282" spans="1:5" ht="44.1" customHeight="1" x14ac:dyDescent="0.2">
      <c r="A282" s="70">
        <f>'High Risk Non-Compliant'!B237</f>
        <v>0</v>
      </c>
      <c r="B282" s="392">
        <f>'High Risk Non-Compliant'!C237</f>
        <v>0</v>
      </c>
      <c r="C282" s="392"/>
      <c r="D282" s="67"/>
      <c r="E282" s="67"/>
    </row>
    <row r="283" spans="1:5" ht="29.25" customHeight="1" x14ac:dyDescent="0.2">
      <c r="A283" s="70">
        <f>'High Risk Non-Compliant'!B238</f>
        <v>0</v>
      </c>
      <c r="B283" s="392">
        <f>'High Risk Non-Compliant'!C238</f>
        <v>0</v>
      </c>
      <c r="C283" s="392"/>
      <c r="D283" s="67"/>
      <c r="E283" s="67"/>
    </row>
    <row r="284" spans="1:5" ht="29.25" customHeight="1" x14ac:dyDescent="0.2">
      <c r="A284" s="70">
        <f>'High Risk Non-Compliant'!B239</f>
        <v>0</v>
      </c>
      <c r="B284" s="392">
        <f>'High Risk Non-Compliant'!C239</f>
        <v>0</v>
      </c>
      <c r="C284" s="392"/>
      <c r="D284" s="67"/>
      <c r="E284" s="67"/>
    </row>
    <row r="285" spans="1:5" ht="29.25" customHeight="1" x14ac:dyDescent="0.2">
      <c r="A285" s="70">
        <f>'High Risk Non-Compliant'!B240</f>
        <v>0</v>
      </c>
      <c r="B285" s="392">
        <f>'High Risk Non-Compliant'!C240</f>
        <v>0</v>
      </c>
      <c r="C285" s="392"/>
      <c r="D285" s="67"/>
      <c r="E285" s="67"/>
    </row>
    <row r="286" spans="1:5" x14ac:dyDescent="0.2">
      <c r="A286" s="70">
        <f>'High Risk Non-Compliant'!B241</f>
        <v>0</v>
      </c>
      <c r="B286" s="392">
        <f>'High Risk Non-Compliant'!C241</f>
        <v>0</v>
      </c>
      <c r="C286" s="392"/>
      <c r="D286" s="67"/>
      <c r="E286" s="67"/>
    </row>
    <row r="287" spans="1:5" x14ac:dyDescent="0.2">
      <c r="A287" s="70">
        <f>'High Risk Non-Compliant'!B242</f>
        <v>0</v>
      </c>
      <c r="B287" s="392">
        <f>'High Risk Non-Compliant'!C242</f>
        <v>0</v>
      </c>
      <c r="C287" s="392"/>
      <c r="D287" s="67"/>
      <c r="E287" s="67"/>
    </row>
    <row r="288" spans="1:5" ht="44.1" customHeight="1" x14ac:dyDescent="0.2">
      <c r="A288" s="70">
        <f>'High Risk Non-Compliant'!B243</f>
        <v>0</v>
      </c>
      <c r="B288" s="392">
        <f>'High Risk Non-Compliant'!C243</f>
        <v>0</v>
      </c>
      <c r="C288" s="392"/>
      <c r="D288" s="67"/>
      <c r="E288" s="67"/>
    </row>
    <row r="289" spans="1:5" ht="44.1" customHeight="1" x14ac:dyDescent="0.2">
      <c r="A289" s="70">
        <f>'High Risk Non-Compliant'!B244</f>
        <v>0</v>
      </c>
      <c r="B289" s="392">
        <f>'High Risk Non-Compliant'!C244</f>
        <v>0</v>
      </c>
      <c r="C289" s="392"/>
      <c r="D289" s="67"/>
      <c r="E289" s="67"/>
    </row>
    <row r="290" spans="1:5" ht="87.75" customHeight="1" x14ac:dyDescent="0.2">
      <c r="A290" s="70">
        <f>'High Risk Non-Compliant'!B245</f>
        <v>0</v>
      </c>
      <c r="B290" s="392">
        <f>'High Risk Non-Compliant'!C245</f>
        <v>0</v>
      </c>
      <c r="C290" s="392"/>
      <c r="D290" s="67"/>
      <c r="E290" s="67"/>
    </row>
    <row r="291" spans="1:5" ht="73.349999999999994" customHeight="1" x14ac:dyDescent="0.2">
      <c r="A291" s="70">
        <f>'High Risk Non-Compliant'!B246</f>
        <v>0</v>
      </c>
      <c r="B291" s="392">
        <f>'High Risk Non-Compliant'!C246</f>
        <v>0</v>
      </c>
      <c r="C291" s="392"/>
      <c r="D291" s="67"/>
      <c r="E291" s="67"/>
    </row>
    <row r="292" spans="1:5" ht="73.349999999999994" customHeight="1" x14ac:dyDescent="0.2">
      <c r="A292" s="70">
        <f>'High Risk Non-Compliant'!B247</f>
        <v>0</v>
      </c>
      <c r="B292" s="392">
        <f>'High Risk Non-Compliant'!C247</f>
        <v>0</v>
      </c>
      <c r="C292" s="392"/>
      <c r="D292" s="67"/>
      <c r="E292" s="67"/>
    </row>
    <row r="293" spans="1:5" ht="44.1" customHeight="1" x14ac:dyDescent="0.2">
      <c r="A293" s="70">
        <f>'High Risk Non-Compliant'!B248</f>
        <v>0</v>
      </c>
      <c r="B293" s="392">
        <f>'High Risk Non-Compliant'!C248</f>
        <v>0</v>
      </c>
      <c r="C293" s="392"/>
      <c r="D293" s="67"/>
      <c r="E293" s="67"/>
    </row>
    <row r="294" spans="1:5" ht="29.25" customHeight="1" x14ac:dyDescent="0.2">
      <c r="A294" s="70">
        <f>'High Risk Non-Compliant'!B249</f>
        <v>0</v>
      </c>
      <c r="B294" s="392">
        <f>'High Risk Non-Compliant'!C249</f>
        <v>0</v>
      </c>
      <c r="C294" s="392"/>
      <c r="D294" s="67"/>
      <c r="E294" s="67"/>
    </row>
    <row r="295" spans="1:5" ht="29.25" customHeight="1" x14ac:dyDescent="0.2">
      <c r="A295" s="70">
        <f>'High Risk Non-Compliant'!B250</f>
        <v>0</v>
      </c>
      <c r="B295" s="392">
        <f>'High Risk Non-Compliant'!C250</f>
        <v>0</v>
      </c>
      <c r="C295" s="392"/>
      <c r="D295" s="67"/>
      <c r="E295" s="67"/>
    </row>
    <row r="296" spans="1:5" ht="29.25" customHeight="1" x14ac:dyDescent="0.2">
      <c r="A296" s="70">
        <f>'High Risk Non-Compliant'!B251</f>
        <v>0</v>
      </c>
      <c r="B296" s="392">
        <f>'High Risk Non-Compliant'!C251</f>
        <v>0</v>
      </c>
      <c r="C296" s="392"/>
      <c r="D296" s="67"/>
      <c r="E296" s="67"/>
    </row>
    <row r="297" spans="1:5" ht="44.1" customHeight="1" x14ac:dyDescent="0.2">
      <c r="A297" s="70">
        <f>'High Risk Non-Compliant'!B252</f>
        <v>0</v>
      </c>
      <c r="B297" s="392">
        <f>'High Risk Non-Compliant'!C252</f>
        <v>0</v>
      </c>
      <c r="C297" s="392"/>
      <c r="D297" s="67"/>
      <c r="E297" s="67"/>
    </row>
    <row r="298" spans="1:5" ht="29.25" customHeight="1" x14ac:dyDescent="0.2">
      <c r="A298" s="70">
        <f>'High Risk Non-Compliant'!B253</f>
        <v>0</v>
      </c>
      <c r="B298" s="392">
        <f>'High Risk Non-Compliant'!C253</f>
        <v>0</v>
      </c>
      <c r="C298" s="392"/>
      <c r="D298" s="67"/>
      <c r="E298" s="67"/>
    </row>
    <row r="299" spans="1:5" ht="73.349999999999994" customHeight="1" x14ac:dyDescent="0.2">
      <c r="A299" s="70">
        <f>'High Risk Non-Compliant'!B254</f>
        <v>0</v>
      </c>
      <c r="B299" s="392">
        <f>'High Risk Non-Compliant'!C254</f>
        <v>0</v>
      </c>
      <c r="C299" s="392"/>
      <c r="D299" s="67"/>
      <c r="E299" s="67"/>
    </row>
    <row r="300" spans="1:5" ht="58.5" customHeight="1" x14ac:dyDescent="0.2">
      <c r="A300" s="70">
        <f>'High Risk Non-Compliant'!B255</f>
        <v>0</v>
      </c>
      <c r="B300" s="392">
        <f>'High Risk Non-Compliant'!C255</f>
        <v>0</v>
      </c>
      <c r="C300" s="392"/>
      <c r="D300" s="67"/>
      <c r="E300" s="67"/>
    </row>
    <row r="301" spans="1:5" ht="73.349999999999994" customHeight="1" x14ac:dyDescent="0.2">
      <c r="A301" s="70">
        <f>'High Risk Non-Compliant'!B256</f>
        <v>0</v>
      </c>
      <c r="B301" s="392">
        <f>'High Risk Non-Compliant'!C256</f>
        <v>0</v>
      </c>
      <c r="C301" s="392"/>
      <c r="D301" s="67"/>
      <c r="E301" s="67"/>
    </row>
    <row r="302" spans="1:5" ht="87.75" customHeight="1" x14ac:dyDescent="0.2">
      <c r="A302" s="70">
        <f>'High Risk Non-Compliant'!B257</f>
        <v>0</v>
      </c>
      <c r="B302" s="392">
        <f>'High Risk Non-Compliant'!C257</f>
        <v>0</v>
      </c>
      <c r="C302" s="392"/>
      <c r="D302" s="67"/>
      <c r="E302" s="67"/>
    </row>
    <row r="303" spans="1:5" ht="29.25" customHeight="1" x14ac:dyDescent="0.2">
      <c r="A303" s="70">
        <f>'High Risk Non-Compliant'!B258</f>
        <v>0</v>
      </c>
      <c r="B303" s="392">
        <f>'High Risk Non-Compliant'!C258</f>
        <v>0</v>
      </c>
      <c r="C303" s="392"/>
      <c r="D303" s="67"/>
      <c r="E303" s="67"/>
    </row>
    <row r="304" spans="1:5" ht="29.25" customHeight="1" x14ac:dyDescent="0.2">
      <c r="A304" s="70">
        <f>'High Risk Non-Compliant'!B259</f>
        <v>0</v>
      </c>
      <c r="B304" s="392">
        <f>'High Risk Non-Compliant'!C259</f>
        <v>0</v>
      </c>
      <c r="C304" s="392"/>
      <c r="D304" s="67"/>
      <c r="E304" s="67"/>
    </row>
    <row r="305" spans="1:6" ht="29.25" customHeight="1" x14ac:dyDescent="0.2">
      <c r="A305" s="70">
        <f>'High Risk Non-Compliant'!B260</f>
        <v>0</v>
      </c>
      <c r="B305" s="392">
        <f>'High Risk Non-Compliant'!C260</f>
        <v>0</v>
      </c>
      <c r="C305" s="392"/>
      <c r="D305" s="67"/>
      <c r="E305" s="67"/>
    </row>
    <row r="306" spans="1:6" ht="29.25" customHeight="1" x14ac:dyDescent="0.2">
      <c r="A306" s="70">
        <f>'High Risk Non-Compliant'!B261</f>
        <v>0</v>
      </c>
      <c r="B306" s="392">
        <f>'High Risk Non-Compliant'!C261</f>
        <v>0</v>
      </c>
      <c r="C306" s="392"/>
      <c r="D306" s="67"/>
      <c r="E306" s="67"/>
    </row>
    <row r="307" spans="1:6" ht="29.25" customHeight="1" x14ac:dyDescent="0.2">
      <c r="A307" s="70">
        <f>'High Risk Non-Compliant'!B262</f>
        <v>0</v>
      </c>
      <c r="B307" s="392">
        <f>'High Risk Non-Compliant'!C262</f>
        <v>0</v>
      </c>
      <c r="C307" s="392"/>
      <c r="D307" s="67"/>
      <c r="E307" s="67"/>
    </row>
    <row r="308" spans="1:6" ht="44.1" customHeight="1" x14ac:dyDescent="0.2">
      <c r="A308" s="70">
        <f>'High Risk Non-Compliant'!B263</f>
        <v>0</v>
      </c>
      <c r="B308" s="392">
        <f>'High Risk Non-Compliant'!C263</f>
        <v>0</v>
      </c>
      <c r="C308" s="392"/>
      <c r="D308" s="67"/>
      <c r="E308" s="67"/>
    </row>
    <row r="309" spans="1:6" ht="29.25" customHeight="1" x14ac:dyDescent="0.2">
      <c r="A309" s="70">
        <f>'High Risk Non-Compliant'!B264</f>
        <v>0</v>
      </c>
      <c r="B309" s="392">
        <f>'High Risk Non-Compliant'!C264</f>
        <v>0</v>
      </c>
      <c r="C309" s="392"/>
      <c r="D309" s="67"/>
      <c r="E309" s="67"/>
    </row>
    <row r="310" spans="1:6" x14ac:dyDescent="0.2">
      <c r="A310" s="70">
        <f>'High Risk Non-Compliant'!B265</f>
        <v>0</v>
      </c>
      <c r="B310" s="392">
        <f>'High Risk Non-Compliant'!C265</f>
        <v>0</v>
      </c>
      <c r="C310" s="392"/>
      <c r="D310" s="67"/>
      <c r="E310" s="67"/>
    </row>
    <row r="311" spans="1:6" x14ac:dyDescent="0.2">
      <c r="A311" s="70">
        <f>'High Risk Non-Compliant'!B266</f>
        <v>0</v>
      </c>
      <c r="B311" s="392">
        <f>'High Risk Non-Compliant'!C266</f>
        <v>0</v>
      </c>
      <c r="C311" s="392"/>
      <c r="D311" s="67"/>
      <c r="E311" s="67"/>
    </row>
    <row r="312" spans="1:6" ht="44.1" customHeight="1" x14ac:dyDescent="0.2">
      <c r="A312" s="70">
        <f>'High Risk Non-Compliant'!B267</f>
        <v>0</v>
      </c>
      <c r="B312" s="392">
        <f>'High Risk Non-Compliant'!C267</f>
        <v>0</v>
      </c>
      <c r="C312" s="392"/>
      <c r="D312" s="67"/>
      <c r="E312" s="67"/>
    </row>
    <row r="313" spans="1:6" ht="44.1" customHeight="1" x14ac:dyDescent="0.2">
      <c r="A313" s="70">
        <f>'High Risk Non-Compliant'!B268</f>
        <v>0</v>
      </c>
      <c r="B313" s="392">
        <f>'High Risk Non-Compliant'!C268</f>
        <v>0</v>
      </c>
      <c r="C313" s="392"/>
      <c r="D313" s="67"/>
      <c r="E313" s="67"/>
    </row>
    <row r="314" spans="1:6" ht="44.1" customHeight="1" x14ac:dyDescent="0.2">
      <c r="A314" s="70">
        <f>'High Risk Non-Compliant'!B269</f>
        <v>0</v>
      </c>
      <c r="B314" s="392">
        <f>'High Risk Non-Compliant'!C269</f>
        <v>0</v>
      </c>
      <c r="C314" s="392"/>
      <c r="D314" s="67"/>
      <c r="E314" s="67"/>
    </row>
    <row r="315" spans="1:6" ht="44.1" customHeight="1" x14ac:dyDescent="0.2">
      <c r="A315" s="70">
        <f>'High Risk Non-Compliant'!B270</f>
        <v>0</v>
      </c>
      <c r="B315" s="392">
        <f>'High Risk Non-Compliant'!C270</f>
        <v>0</v>
      </c>
      <c r="C315" s="392"/>
      <c r="D315" s="67"/>
      <c r="E315" s="67"/>
    </row>
    <row r="316" spans="1:6" ht="29.25" customHeight="1" x14ac:dyDescent="0.2">
      <c r="A316" s="70">
        <f>'High Risk Non-Compliant'!B271</f>
        <v>0</v>
      </c>
      <c r="B316" s="392">
        <f>'High Risk Non-Compliant'!C271</f>
        <v>0</v>
      </c>
      <c r="C316" s="392"/>
      <c r="D316" s="67"/>
      <c r="E316" s="67"/>
    </row>
    <row r="317" spans="1:6" ht="29.25" customHeight="1" x14ac:dyDescent="0.2">
      <c r="A317" s="70">
        <f>'High Risk Non-Compliant'!B272</f>
        <v>0</v>
      </c>
      <c r="B317" s="392">
        <f>'High Risk Non-Compliant'!C272</f>
        <v>0</v>
      </c>
      <c r="C317" s="392"/>
      <c r="D317" s="67"/>
      <c r="E317" s="67"/>
      <c r="F317" s="273" t="s">
        <v>3233</v>
      </c>
    </row>
    <row r="318" spans="1:6" x14ac:dyDescent="0.2">
      <c r="A318" s="273" t="s">
        <v>3238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5" t="s">
        <v>2083</v>
      </c>
      <c r="F1" s="389"/>
      <c r="G1" s="389"/>
      <c r="H1" s="409" t="s">
        <v>2084</v>
      </c>
      <c r="I1" s="410"/>
      <c r="J1" s="406" t="s">
        <v>2085</v>
      </c>
      <c r="K1" s="389"/>
      <c r="L1" s="389"/>
      <c r="M1" s="407" t="s">
        <v>2086</v>
      </c>
      <c r="N1" s="389"/>
      <c r="O1" s="389"/>
      <c r="P1" s="389"/>
      <c r="Q1" s="389"/>
      <c r="R1" s="389"/>
      <c r="S1" s="389"/>
      <c r="T1" s="389"/>
      <c r="U1" s="408" t="s">
        <v>2087</v>
      </c>
      <c r="V1" s="408"/>
      <c r="W1" s="408"/>
      <c r="X1" s="408"/>
      <c r="Y1" s="408"/>
      <c r="Z1" s="408"/>
      <c r="AA1" s="408"/>
      <c r="AB1" s="408"/>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6.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A.J. McBride</cp:lastModifiedBy>
  <cp:revision/>
  <dcterms:created xsi:type="dcterms:W3CDTF">2015-03-06T14:56:12Z</dcterms:created>
  <dcterms:modified xsi:type="dcterms:W3CDTF">2025-03-20T23:51:41Z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